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4505" yWindow="-15" windowWidth="14310" windowHeight="14265"/>
  </bookViews>
  <sheets>
    <sheet name="sumář" sheetId="1" r:id="rId1"/>
    <sheet name="příjmy" sheetId="2" r:id="rId2"/>
    <sheet name="výdaje" sheetId="3" r:id="rId3"/>
  </sheets>
  <definedNames>
    <definedName name="_xlnm.Print_Titles" localSheetId="1">příjmy!$A:$E,příjmy!$1:$3</definedName>
    <definedName name="_xlnm.Print_Titles" localSheetId="2">výdaje!$A:$D,výdaje!$1:$4</definedName>
    <definedName name="_xlnm.Print_Area" localSheetId="1">příjmy!$A$1:$I$128</definedName>
    <definedName name="_xlnm.Print_Area" localSheetId="2">výdaje!$A$1:$L$116</definedName>
  </definedNames>
  <calcPr calcId="145621"/>
</workbook>
</file>

<file path=xl/calcChain.xml><?xml version="1.0" encoding="utf-8"?>
<calcChain xmlns="http://schemas.openxmlformats.org/spreadsheetml/2006/main">
  <c r="G115" i="3" l="1"/>
  <c r="G114" i="3"/>
  <c r="G113" i="3"/>
  <c r="G112" i="3"/>
  <c r="G111" i="3"/>
  <c r="G110" i="3"/>
  <c r="G109" i="3"/>
  <c r="F108" i="3"/>
  <c r="E108" i="3"/>
  <c r="G107" i="3"/>
  <c r="G106" i="3"/>
  <c r="G105" i="3"/>
  <c r="E103" i="3"/>
  <c r="G103" i="3" s="1"/>
  <c r="G101" i="3"/>
  <c r="E100" i="3"/>
  <c r="G100" i="3" s="1"/>
  <c r="G99" i="3"/>
  <c r="F98" i="3"/>
  <c r="G97" i="3"/>
  <c r="E96" i="3"/>
  <c r="G96" i="3" s="1"/>
  <c r="E95" i="3"/>
  <c r="G95" i="3" s="1"/>
  <c r="G94" i="3"/>
  <c r="F93" i="3"/>
  <c r="G92" i="3"/>
  <c r="G91" i="3"/>
  <c r="G90" i="3"/>
  <c r="G89" i="3"/>
  <c r="E88" i="3"/>
  <c r="G88" i="3" s="1"/>
  <c r="G87" i="3"/>
  <c r="G86" i="3"/>
  <c r="F85" i="3"/>
  <c r="E84" i="3"/>
  <c r="G84" i="3" s="1"/>
  <c r="G83" i="3"/>
  <c r="E82" i="3"/>
  <c r="G82" i="3" s="1"/>
  <c r="G81" i="3"/>
  <c r="G80" i="3"/>
  <c r="G79" i="3"/>
  <c r="G78" i="3"/>
  <c r="G77" i="3"/>
  <c r="G76" i="3"/>
  <c r="G75" i="3"/>
  <c r="E74" i="3"/>
  <c r="G74" i="3" s="1"/>
  <c r="G73" i="3"/>
  <c r="G72" i="3"/>
  <c r="G71" i="3"/>
  <c r="E70" i="3"/>
  <c r="G70" i="3" s="1"/>
  <c r="G69" i="3"/>
  <c r="G68" i="3"/>
  <c r="G67" i="3"/>
  <c r="G66" i="3"/>
  <c r="E65" i="3"/>
  <c r="G65" i="3" s="1"/>
  <c r="F64" i="3"/>
  <c r="G63" i="3"/>
  <c r="G62" i="3" s="1"/>
  <c r="F62" i="3"/>
  <c r="E62" i="3"/>
  <c r="E61" i="3"/>
  <c r="G61" i="3" s="1"/>
  <c r="G60" i="3"/>
  <c r="E59" i="3"/>
  <c r="E58" i="3"/>
  <c r="G58" i="3" s="1"/>
  <c r="F57" i="3"/>
  <c r="G57" i="3" s="1"/>
  <c r="G56" i="3"/>
  <c r="G54" i="3"/>
  <c r="G53" i="3"/>
  <c r="E52" i="3"/>
  <c r="E51" i="3"/>
  <c r="G51" i="3" s="1"/>
  <c r="G50" i="3"/>
  <c r="E49" i="3"/>
  <c r="G49" i="3" s="1"/>
  <c r="G48" i="3"/>
  <c r="G47" i="3"/>
  <c r="G46" i="3"/>
  <c r="G45" i="3"/>
  <c r="G44" i="3"/>
  <c r="E43" i="3"/>
  <c r="G43" i="3" s="1"/>
  <c r="F42" i="3"/>
  <c r="G41" i="3"/>
  <c r="G40" i="3"/>
  <c r="G39" i="3"/>
  <c r="G38" i="3"/>
  <c r="G37" i="3"/>
  <c r="G36" i="3"/>
  <c r="E35" i="3"/>
  <c r="G35" i="3" s="1"/>
  <c r="E34" i="3"/>
  <c r="G34" i="3" s="1"/>
  <c r="G33" i="3"/>
  <c r="E32" i="3"/>
  <c r="G32" i="3" s="1"/>
  <c r="E31" i="3"/>
  <c r="G31" i="3" s="1"/>
  <c r="G30" i="3"/>
  <c r="G29" i="3"/>
  <c r="G28" i="3"/>
  <c r="F27" i="3"/>
  <c r="G26" i="3"/>
  <c r="G25" i="3"/>
  <c r="G24" i="3"/>
  <c r="G23" i="3"/>
  <c r="F22" i="3"/>
  <c r="G22" i="3" s="1"/>
  <c r="G21" i="3"/>
  <c r="G20" i="3"/>
  <c r="G19" i="3"/>
  <c r="G18" i="3"/>
  <c r="E17" i="3"/>
  <c r="G17" i="3" s="1"/>
  <c r="G16" i="3"/>
  <c r="G14" i="3"/>
  <c r="G13" i="3"/>
  <c r="G12" i="3"/>
  <c r="G11" i="3"/>
  <c r="G10" i="3"/>
  <c r="F9" i="3"/>
  <c r="E9" i="3"/>
  <c r="G8" i="3"/>
  <c r="G7" i="3"/>
  <c r="E6" i="3"/>
  <c r="G6" i="3" s="1"/>
  <c r="F5" i="3"/>
  <c r="F130" i="2"/>
  <c r="F123" i="2"/>
  <c r="F136" i="2" s="1"/>
  <c r="F118" i="2"/>
  <c r="F106" i="2" s="1"/>
  <c r="F104" i="2"/>
  <c r="F135" i="2" s="1"/>
  <c r="F94" i="2"/>
  <c r="F87" i="2"/>
  <c r="F79" i="2"/>
  <c r="F74" i="2"/>
  <c r="F70" i="2"/>
  <c r="F64" i="2"/>
  <c r="F63" i="2"/>
  <c r="F61" i="2"/>
  <c r="F59" i="2"/>
  <c r="F57" i="2"/>
  <c r="F56" i="2"/>
  <c r="F53" i="2"/>
  <c r="F36" i="2"/>
  <c r="F30" i="2"/>
  <c r="F26" i="2"/>
  <c r="F17" i="2"/>
  <c r="F15" i="2"/>
  <c r="F5" i="2"/>
  <c r="E93" i="3" l="1"/>
  <c r="E15" i="3"/>
  <c r="G85" i="3"/>
  <c r="E55" i="3"/>
  <c r="G93" i="3"/>
  <c r="F55" i="3"/>
  <c r="G9" i="3"/>
  <c r="G27" i="3"/>
  <c r="G52" i="3"/>
  <c r="G42" i="3" s="1"/>
  <c r="E85" i="3"/>
  <c r="E98" i="3"/>
  <c r="G108" i="3"/>
  <c r="G98" i="3"/>
  <c r="F15" i="3"/>
  <c r="G5" i="3"/>
  <c r="G64" i="3"/>
  <c r="G15" i="3"/>
  <c r="G59" i="3"/>
  <c r="G55" i="3" s="1"/>
  <c r="E64" i="3"/>
  <c r="E42" i="3"/>
  <c r="E5" i="3"/>
  <c r="E27" i="3"/>
  <c r="G104" i="3"/>
  <c r="G102" i="3" s="1"/>
  <c r="F102" i="3"/>
  <c r="E102" i="3"/>
  <c r="F14" i="2"/>
  <c r="F38" i="2" s="1"/>
  <c r="F131" i="2" s="1"/>
  <c r="F62" i="2"/>
  <c r="F41" i="2"/>
  <c r="F133" i="2"/>
  <c r="F127" i="2"/>
  <c r="F96" i="2" l="1"/>
  <c r="F132" i="2" s="1"/>
  <c r="F134" i="2" s="1"/>
  <c r="F137" i="2" s="1"/>
  <c r="F116" i="3"/>
  <c r="G116" i="3"/>
  <c r="E116" i="3"/>
  <c r="F128" i="2"/>
  <c r="G117" i="3" l="1"/>
  <c r="I124" i="2" l="1"/>
  <c r="I125" i="2" l="1"/>
  <c r="H101" i="2" l="1"/>
  <c r="H116" i="2" l="1"/>
  <c r="I116" i="2" s="1"/>
  <c r="N66" i="3" l="1"/>
  <c r="N112" i="3"/>
  <c r="O114" i="3"/>
  <c r="O113" i="3"/>
  <c r="O112" i="3"/>
  <c r="O111" i="3"/>
  <c r="O110" i="3"/>
  <c r="O109" i="3"/>
  <c r="O106" i="3" l="1"/>
  <c r="O105" i="3"/>
  <c r="O103" i="3"/>
  <c r="O94" i="3"/>
  <c r="O92" i="3"/>
  <c r="O90" i="3"/>
  <c r="O89" i="3"/>
  <c r="O88" i="3"/>
  <c r="O87" i="3"/>
  <c r="O86" i="3"/>
  <c r="O84" i="3"/>
  <c r="O83" i="3"/>
  <c r="O82" i="3"/>
  <c r="O80" i="3"/>
  <c r="O79" i="3"/>
  <c r="O78" i="3"/>
  <c r="O77" i="3"/>
  <c r="O75" i="3"/>
  <c r="O74" i="3"/>
  <c r="O73" i="3"/>
  <c r="O72" i="3"/>
  <c r="O71" i="3"/>
  <c r="O67" i="3"/>
  <c r="O66" i="3"/>
  <c r="O65" i="3"/>
  <c r="O61" i="3"/>
  <c r="O59" i="3"/>
  <c r="O54" i="3"/>
  <c r="O52" i="3"/>
  <c r="O51" i="3"/>
  <c r="O49" i="3"/>
  <c r="O48" i="3"/>
  <c r="O47" i="3"/>
  <c r="O45" i="3"/>
  <c r="O44" i="3"/>
  <c r="O43" i="3"/>
  <c r="N31" i="3"/>
  <c r="N40" i="3"/>
  <c r="O37" i="3"/>
  <c r="O34" i="3"/>
  <c r="O32" i="3"/>
  <c r="O31" i="3"/>
  <c r="O29" i="3"/>
  <c r="O28" i="3"/>
  <c r="N21" i="3"/>
  <c r="N22" i="3"/>
  <c r="O13" i="3"/>
  <c r="N7" i="3"/>
  <c r="H118" i="2" l="1"/>
  <c r="H110" i="2"/>
  <c r="H107" i="2"/>
  <c r="H100" i="2"/>
  <c r="H89" i="2"/>
  <c r="H90" i="2"/>
  <c r="H77" i="2"/>
  <c r="H76" i="2"/>
  <c r="H73" i="2"/>
  <c r="H72" i="2"/>
  <c r="H71" i="2"/>
  <c r="H69" i="2"/>
  <c r="H68" i="2"/>
  <c r="H63" i="2"/>
  <c r="H58" i="2"/>
  <c r="H55" i="2"/>
  <c r="H54" i="2"/>
  <c r="I60" i="2"/>
  <c r="H51" i="2"/>
  <c r="H49" i="2"/>
  <c r="H48" i="2"/>
  <c r="H45" i="2"/>
  <c r="H44" i="2"/>
  <c r="H43" i="2"/>
  <c r="H33" i="2"/>
  <c r="H24" i="2" l="1"/>
  <c r="H16" i="2"/>
  <c r="H18" i="2"/>
  <c r="H19" i="2"/>
  <c r="H21" i="2"/>
  <c r="H23" i="2"/>
  <c r="N105" i="3" l="1"/>
  <c r="N106" i="3"/>
  <c r="H67" i="2" l="1"/>
  <c r="H50" i="2"/>
  <c r="H20" i="2" l="1"/>
  <c r="H57" i="2" l="1"/>
  <c r="H70" i="2"/>
  <c r="H53" i="2"/>
  <c r="H78" i="2" l="1"/>
  <c r="H75" i="2" l="1"/>
  <c r="H61" i="2"/>
  <c r="H64" i="2" l="1"/>
  <c r="H56" i="2"/>
  <c r="H92" i="2"/>
  <c r="I92" i="2" s="1"/>
  <c r="H22" i="2" l="1"/>
  <c r="H17" i="2"/>
  <c r="H15" i="2"/>
  <c r="H115" i="2" l="1"/>
  <c r="I115" i="2" s="1"/>
  <c r="H114" i="2" l="1"/>
  <c r="I114" i="2" s="1"/>
  <c r="O50" i="3"/>
  <c r="H113" i="2" l="1"/>
  <c r="I113" i="2" s="1"/>
  <c r="I90" i="2" l="1"/>
  <c r="H126" i="2"/>
  <c r="I126" i="2" s="1"/>
  <c r="O21" i="3" l="1"/>
  <c r="O85" i="3"/>
  <c r="O62" i="3"/>
  <c r="N62" i="3"/>
  <c r="O5" i="3"/>
  <c r="N70" i="3"/>
  <c r="N56" i="3"/>
  <c r="O56" i="3"/>
  <c r="N57" i="3"/>
  <c r="N58" i="3"/>
  <c r="O58" i="3"/>
  <c r="O46" i="3"/>
  <c r="O42" i="3" s="1"/>
  <c r="O39" i="3"/>
  <c r="O41" i="3"/>
  <c r="N36" i="3"/>
  <c r="O11" i="3"/>
  <c r="O96" i="3"/>
  <c r="O95" i="3"/>
  <c r="I118" i="2" l="1"/>
  <c r="I66" i="2"/>
  <c r="H120" i="2"/>
  <c r="I120" i="2" s="1"/>
  <c r="H111" i="2"/>
  <c r="I111" i="2" s="1"/>
  <c r="H108" i="2"/>
  <c r="I108" i="2" s="1"/>
  <c r="I117" i="2"/>
  <c r="I45" i="2"/>
  <c r="H65" i="2"/>
  <c r="I65" i="2" s="1"/>
  <c r="I44" i="2"/>
  <c r="I102" i="2"/>
  <c r="I101" i="2"/>
  <c r="H112" i="2"/>
  <c r="I112" i="2" s="1"/>
  <c r="H109" i="2"/>
  <c r="I109" i="2" s="1"/>
  <c r="H119" i="2"/>
  <c r="I119" i="2" s="1"/>
  <c r="N73" i="3"/>
  <c r="N72" i="3"/>
  <c r="N71" i="3"/>
  <c r="N89" i="3"/>
  <c r="O55" i="3"/>
  <c r="N51" i="3"/>
  <c r="N48" i="3"/>
  <c r="N47" i="3"/>
  <c r="N50" i="3"/>
  <c r="I28" i="2"/>
  <c r="I122" i="2"/>
  <c r="I110" i="2"/>
  <c r="I121" i="2"/>
  <c r="I100" i="2" l="1"/>
  <c r="O22" i="3"/>
  <c r="N49" i="3"/>
  <c r="N88" i="3"/>
  <c r="H99" i="2" l="1"/>
  <c r="H93" i="2" l="1"/>
  <c r="H86" i="2"/>
  <c r="H85" i="2"/>
  <c r="H83" i="2"/>
  <c r="H82" i="2"/>
  <c r="H80" i="2"/>
  <c r="H27" i="2"/>
  <c r="H26" i="2" s="1"/>
  <c r="H88" i="2" l="1"/>
  <c r="H81" i="2" l="1"/>
  <c r="H84" i="2"/>
  <c r="I89" i="2" l="1"/>
  <c r="H12" i="2"/>
  <c r="N115" i="3" l="1"/>
  <c r="N52" i="3"/>
  <c r="N113" i="3" l="1"/>
  <c r="I108" i="3" l="1"/>
  <c r="I102" i="3"/>
  <c r="I98" i="3"/>
  <c r="I93" i="3"/>
  <c r="I85" i="3"/>
  <c r="I64" i="3"/>
  <c r="I62" i="3"/>
  <c r="I55" i="3"/>
  <c r="I42" i="3"/>
  <c r="I27" i="3"/>
  <c r="I15" i="3"/>
  <c r="I9" i="3"/>
  <c r="I5" i="3"/>
  <c r="N46" i="3"/>
  <c r="N18" i="3"/>
  <c r="N20" i="3"/>
  <c r="N23" i="3"/>
  <c r="O23" i="3"/>
  <c r="N97" i="3"/>
  <c r="O97" i="3"/>
  <c r="O93" i="3" s="1"/>
  <c r="I116" i="3" l="1"/>
  <c r="I93" i="2" l="1"/>
  <c r="I76" i="2"/>
  <c r="N6" i="3"/>
  <c r="N8" i="3"/>
  <c r="N10" i="3"/>
  <c r="O12" i="3"/>
  <c r="N13" i="3"/>
  <c r="N14" i="3"/>
  <c r="O14" i="3"/>
  <c r="O16" i="3"/>
  <c r="N16" i="3"/>
  <c r="O19" i="3"/>
  <c r="N19" i="3"/>
  <c r="N17" i="3"/>
  <c r="O17" i="3"/>
  <c r="N24" i="3"/>
  <c r="N25" i="3"/>
  <c r="O25" i="3"/>
  <c r="N26" i="3"/>
  <c r="O26" i="3"/>
  <c r="N29" i="3"/>
  <c r="N32" i="3"/>
  <c r="N34" i="3"/>
  <c r="N35" i="3"/>
  <c r="N37" i="3"/>
  <c r="N38" i="3"/>
  <c r="N43" i="3"/>
  <c r="N44" i="3"/>
  <c r="N45" i="3"/>
  <c r="N54" i="3"/>
  <c r="N59" i="3"/>
  <c r="N61" i="3"/>
  <c r="N65" i="3"/>
  <c r="N68" i="3"/>
  <c r="N75" i="3"/>
  <c r="N76" i="3"/>
  <c r="O76" i="3"/>
  <c r="O64" i="3" s="1"/>
  <c r="N77" i="3"/>
  <c r="N78" i="3"/>
  <c r="N79" i="3"/>
  <c r="N80" i="3"/>
  <c r="N83" i="3"/>
  <c r="N84" i="3"/>
  <c r="N96" i="3"/>
  <c r="N99" i="3"/>
  <c r="O99" i="3"/>
  <c r="N100" i="3"/>
  <c r="O100" i="3"/>
  <c r="N101" i="3"/>
  <c r="N103" i="3"/>
  <c r="N107" i="3"/>
  <c r="O107" i="3"/>
  <c r="N109" i="3"/>
  <c r="N110" i="3"/>
  <c r="N111" i="3"/>
  <c r="N114" i="3"/>
  <c r="H95" i="2"/>
  <c r="H94" i="2" s="1"/>
  <c r="C11" i="1"/>
  <c r="N28" i="3"/>
  <c r="N11" i="3"/>
  <c r="C12" i="1"/>
  <c r="H5" i="2"/>
  <c r="H14" i="2"/>
  <c r="N87" i="3"/>
  <c r="N86" i="3"/>
  <c r="O101" i="3"/>
  <c r="N82" i="3" l="1"/>
  <c r="N64" i="3" s="1"/>
  <c r="I47" i="2"/>
  <c r="H123" i="2"/>
  <c r="H136" i="2" s="1"/>
  <c r="O98" i="3"/>
  <c r="N108" i="3"/>
  <c r="N55" i="3"/>
  <c r="O38" i="3"/>
  <c r="O27" i="3" s="1"/>
  <c r="N42" i="3"/>
  <c r="N41" i="3"/>
  <c r="O9" i="3"/>
  <c r="N5" i="3"/>
  <c r="N92" i="3"/>
  <c r="N85" i="3" s="1"/>
  <c r="N15" i="3"/>
  <c r="N9" i="3"/>
  <c r="N39" i="3"/>
  <c r="O15" i="3"/>
  <c r="N98" i="3"/>
  <c r="I57" i="2"/>
  <c r="I53" i="2"/>
  <c r="H37" i="2"/>
  <c r="H36" i="2" s="1"/>
  <c r="H103" i="2"/>
  <c r="I103" i="2" s="1"/>
  <c r="I54" i="2"/>
  <c r="H35" i="2"/>
  <c r="I35" i="2" s="1"/>
  <c r="H31" i="2"/>
  <c r="I58" i="2"/>
  <c r="I55" i="2"/>
  <c r="H32" i="2"/>
  <c r="I32" i="2" s="1"/>
  <c r="H59" i="2"/>
  <c r="I59" i="2" s="1"/>
  <c r="I56" i="2"/>
  <c r="H52" i="2"/>
  <c r="I52" i="2" s="1"/>
  <c r="I16" i="2"/>
  <c r="H74" i="2"/>
  <c r="I23" i="2"/>
  <c r="I107" i="2"/>
  <c r="I73" i="2"/>
  <c r="J89" i="3"/>
  <c r="J71" i="3"/>
  <c r="I67" i="2"/>
  <c r="J92" i="3"/>
  <c r="I22" i="2"/>
  <c r="I69" i="2"/>
  <c r="I20" i="2"/>
  <c r="I6" i="2"/>
  <c r="H79" i="2"/>
  <c r="I51" i="2"/>
  <c r="I29" i="2"/>
  <c r="I10" i="2"/>
  <c r="I18" i="2"/>
  <c r="I9" i="2"/>
  <c r="N104" i="3"/>
  <c r="N102" i="3" s="1"/>
  <c r="J91" i="3"/>
  <c r="I50" i="2"/>
  <c r="I24" i="2"/>
  <c r="I8" i="2"/>
  <c r="I15" i="2"/>
  <c r="I86" i="2"/>
  <c r="I43" i="2"/>
  <c r="H87" i="2"/>
  <c r="I88" i="2"/>
  <c r="I82" i="2"/>
  <c r="I25" i="2"/>
  <c r="I12" i="2"/>
  <c r="I33" i="2"/>
  <c r="I11" i="2"/>
  <c r="I7" i="2"/>
  <c r="I85" i="2"/>
  <c r="I63" i="2"/>
  <c r="I75" i="2"/>
  <c r="I19" i="2"/>
  <c r="C9" i="1"/>
  <c r="I21" i="2"/>
  <c r="I95" i="2"/>
  <c r="I94" i="2" s="1"/>
  <c r="I99" i="2"/>
  <c r="I83" i="2"/>
  <c r="I81" i="2"/>
  <c r="I80" i="2"/>
  <c r="I27" i="2"/>
  <c r="I84" i="2"/>
  <c r="I42" i="2"/>
  <c r="I71" i="2"/>
  <c r="I61" i="2"/>
  <c r="I49" i="2"/>
  <c r="I17" i="2"/>
  <c r="I77" i="2"/>
  <c r="I34" i="2"/>
  <c r="I48" i="2"/>
  <c r="I78" i="2"/>
  <c r="I72" i="2"/>
  <c r="I68" i="2"/>
  <c r="I64" i="2"/>
  <c r="N95" i="3"/>
  <c r="N93" i="3" s="1"/>
  <c r="H30" i="2" l="1"/>
  <c r="H38" i="2" s="1"/>
  <c r="H131" i="2" s="1"/>
  <c r="J114" i="3"/>
  <c r="N27" i="3"/>
  <c r="N116" i="3" s="1"/>
  <c r="O115" i="3"/>
  <c r="O108" i="3" s="1"/>
  <c r="M112" i="3"/>
  <c r="J11" i="3"/>
  <c r="O104" i="3"/>
  <c r="O102" i="3" s="1"/>
  <c r="I31" i="2"/>
  <c r="I30" i="2" s="1"/>
  <c r="H41" i="2"/>
  <c r="J94" i="3"/>
  <c r="J87" i="3"/>
  <c r="J59" i="3"/>
  <c r="J112" i="3"/>
  <c r="J111" i="3"/>
  <c r="I37" i="2"/>
  <c r="I36" i="2" s="1"/>
  <c r="I123" i="2"/>
  <c r="I136" i="2" s="1"/>
  <c r="I104" i="2"/>
  <c r="I135" i="2" s="1"/>
  <c r="H104" i="2"/>
  <c r="J14" i="3"/>
  <c r="J78" i="3"/>
  <c r="J103" i="3"/>
  <c r="J109" i="3"/>
  <c r="J67" i="3"/>
  <c r="J96" i="3"/>
  <c r="J32" i="3"/>
  <c r="J34" i="3"/>
  <c r="J29" i="3"/>
  <c r="J31" i="3"/>
  <c r="J28" i="3"/>
  <c r="J61" i="3"/>
  <c r="J110" i="3"/>
  <c r="J25" i="3"/>
  <c r="J49" i="3"/>
  <c r="J13" i="3"/>
  <c r="J41" i="3"/>
  <c r="J82" i="3"/>
  <c r="J83" i="3"/>
  <c r="J51" i="3"/>
  <c r="J37" i="3"/>
  <c r="J54" i="3"/>
  <c r="J66" i="3"/>
  <c r="J35" i="3"/>
  <c r="J73" i="3"/>
  <c r="J45" i="3"/>
  <c r="J75" i="3"/>
  <c r="J77" i="3"/>
  <c r="J48" i="3"/>
  <c r="J84" i="3"/>
  <c r="J50" i="3"/>
  <c r="J43" i="3"/>
  <c r="J24" i="3"/>
  <c r="J79" i="3"/>
  <c r="J65" i="3"/>
  <c r="J80" i="3"/>
  <c r="J44" i="3"/>
  <c r="J39" i="3"/>
  <c r="J88" i="3"/>
  <c r="J10" i="3"/>
  <c r="J16" i="3"/>
  <c r="I26" i="2"/>
  <c r="I14" i="2"/>
  <c r="J12" i="3"/>
  <c r="J26" i="3"/>
  <c r="J19" i="3"/>
  <c r="J68" i="3"/>
  <c r="J107" i="3"/>
  <c r="J23" i="3"/>
  <c r="J101" i="3"/>
  <c r="J6" i="3"/>
  <c r="J17" i="3"/>
  <c r="J76" i="3"/>
  <c r="C15" i="1"/>
  <c r="J99" i="3"/>
  <c r="C10" i="1"/>
  <c r="C13" i="1" s="1"/>
  <c r="I87" i="2"/>
  <c r="I5" i="2"/>
  <c r="I79" i="2"/>
  <c r="I41" i="2"/>
  <c r="I74" i="2"/>
  <c r="H62" i="2"/>
  <c r="I70" i="2"/>
  <c r="I62" i="2" s="1"/>
  <c r="I106" i="2"/>
  <c r="H106" i="2"/>
  <c r="C14" i="1"/>
  <c r="H96" i="2" l="1"/>
  <c r="H132" i="2" s="1"/>
  <c r="O116" i="3"/>
  <c r="H135" i="2"/>
  <c r="J9" i="3"/>
  <c r="FN49" i="3"/>
  <c r="J42" i="3"/>
  <c r="J55" i="3"/>
  <c r="D9" i="1"/>
  <c r="D11" i="1"/>
  <c r="J62" i="3"/>
  <c r="J15" i="3"/>
  <c r="J38" i="3"/>
  <c r="J27" i="3" s="1"/>
  <c r="J8" i="3"/>
  <c r="J5" i="3" s="1"/>
  <c r="J104" i="3"/>
  <c r="J102" i="3" s="1"/>
  <c r="J100" i="3"/>
  <c r="J98" i="3" s="1"/>
  <c r="J86" i="3"/>
  <c r="J85" i="3" s="1"/>
  <c r="J115" i="3"/>
  <c r="J108" i="3" s="1"/>
  <c r="D12" i="1"/>
  <c r="I38" i="2"/>
  <c r="I131" i="2" s="1"/>
  <c r="D10" i="1"/>
  <c r="I96" i="2"/>
  <c r="I132" i="2" s="1"/>
  <c r="I133" i="2"/>
  <c r="I127" i="2"/>
  <c r="H133" i="2"/>
  <c r="H127" i="2"/>
  <c r="C16" i="1"/>
  <c r="D14" i="1" s="1"/>
  <c r="J72" i="3"/>
  <c r="J64" i="3" s="1"/>
  <c r="H128" i="2" l="1"/>
  <c r="O117" i="3"/>
  <c r="N117" i="3"/>
  <c r="D13" i="1"/>
  <c r="J95" i="3"/>
  <c r="J93" i="3" s="1"/>
  <c r="J116" i="3" s="1"/>
  <c r="I128" i="2"/>
  <c r="I134" i="2"/>
  <c r="I137" i="2" s="1"/>
  <c r="H134" i="2"/>
  <c r="H137" i="2" s="1"/>
  <c r="C18" i="1"/>
  <c r="C29" i="1" s="1"/>
  <c r="C27" i="1" s="1"/>
  <c r="D15" i="1"/>
</calcChain>
</file>

<file path=xl/comments1.xml><?xml version="1.0" encoding="utf-8"?>
<comments xmlns="http://schemas.openxmlformats.org/spreadsheetml/2006/main">
  <authors>
    <author>Ing. Miroslava Kynčlová</author>
    <author>Kynčlová</author>
    <author>Město Jilemnice</author>
  </authors>
  <commentList>
    <comment ref="E15" authorId="0">
      <text>
        <r>
          <rPr>
            <sz val="8"/>
            <color indexed="81"/>
            <rFont val="Tahoma"/>
            <family val="2"/>
            <charset val="238"/>
          </rPr>
          <t>3-trvalý pobyt
4-ověřování
6-změna jména
8-sňatky
9-video</t>
        </r>
      </text>
    </comment>
    <comment ref="E17" authorId="1">
      <text>
        <r>
          <rPr>
            <sz val="10"/>
            <color indexed="81"/>
            <rFont val="Tahoma"/>
            <family val="2"/>
            <charset val="238"/>
          </rPr>
          <t>10 rybářské lístky</t>
        </r>
        <r>
          <rPr>
            <sz val="10"/>
            <color indexed="81"/>
            <rFont val="Tahoma"/>
            <family val="2"/>
            <charset val="238"/>
          </rPr>
          <t xml:space="preserve">
23 životní prostředí 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 xml:space="preserve">32-pasy
33-občanské průkazy
</t>
        </r>
      </text>
    </comment>
    <comment ref="F2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pouze 1 herna, povolení platné do r. 2020</t>
        </r>
      </text>
    </comment>
    <comment ref="E25" authorId="0">
      <text>
        <r>
          <rPr>
            <sz val="8"/>
            <color indexed="81"/>
            <rFont val="Tahoma"/>
            <family val="2"/>
            <charset val="238"/>
          </rPr>
          <t xml:space="preserve">13- 
19-vydání průkazů-soc
27-povolení tomboly
314-správa
</t>
        </r>
      </text>
    </comment>
    <comment ref="E27" authorId="0">
      <text>
        <r>
          <rPr>
            <sz val="8"/>
            <color indexed="81"/>
            <rFont val="Tahoma"/>
            <family val="2"/>
            <charset val="238"/>
          </rPr>
          <t xml:space="preserve">23 1332- za znečištní žp
12 1334 org 12 za odnětí půdy
</t>
        </r>
      </text>
    </comment>
    <comment ref="F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 org. 21
48 org. 319
</t>
        </r>
      </text>
    </comment>
    <comment ref="F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140 služby sňatky</t>
        </r>
      </text>
    </comment>
    <comment ref="E81" authorId="1">
      <text>
        <r>
          <rPr>
            <sz val="8"/>
            <color indexed="81"/>
            <rFont val="Tahoma"/>
            <family val="2"/>
            <charset val="238"/>
          </rPr>
          <t>33 občanské průkazy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14 přestupky
13 památky
</t>
        </r>
      </text>
    </comment>
    <comment ref="F10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návrh až 9130 vč. DPH</t>
        </r>
      </text>
    </comment>
    <comment ref="F10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3x dražba + byty</t>
        </r>
      </text>
    </comment>
    <comment ref="F10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 bytů dle spl. kalendáře</t>
        </r>
      </text>
    </comment>
  </commentList>
</comments>
</file>

<file path=xl/comments2.xml><?xml version="1.0" encoding="utf-8"?>
<comments xmlns="http://schemas.openxmlformats.org/spreadsheetml/2006/main">
  <authors>
    <author>Město Jilemnice</author>
    <author>Jilemnice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470 opěrná zeď Pod Hatí
120 oprava protihlukové stěny Král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400 odkup komunikace pro 5 RD</t>
        </r>
      </text>
    </comment>
    <comment ref="F2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2800 u pošty, u Zolmana
105 pozstávka u gymnázia</t>
        </r>
      </text>
    </comment>
    <comment ref="F2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170 automat u pošty</t>
        </r>
      </text>
    </comment>
    <comment ref="F3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 projektová dokumentace</t>
        </r>
      </text>
    </comment>
    <comment ref="E3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3150 střecha čp. 103,101
100 ostatní
</t>
        </r>
      </text>
    </comment>
    <comment ref="E3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462 ZŚ II
647 ZŠ I
</t>
        </r>
      </text>
    </comment>
    <comment ref="F3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1550 investiční příspěvek na horolezeckou stěnu- přesun z roku 2018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1600 myčka nádobí </t>
        </r>
      </text>
    </comment>
    <comment ref="H45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UZ 34054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včetně 29 OOV</t>
        </r>
      </text>
    </comment>
    <comment ref="E5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 "Podvečer - dotace Jilemnicko- svazek"
53 dotace myslivci na opravu majetku
</t>
        </r>
      </text>
    </comment>
    <comment ref="E5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včetně slouvy na Hraběku</t>
        </r>
      </text>
    </comment>
    <comment ref="E5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185 energie
73 služby</t>
        </r>
      </text>
    </comment>
    <comment ref="E5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na úpravu lyžařských běžeckých tras</t>
        </r>
      </text>
    </comment>
    <comment ref="F5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320 reko 1.a2. NP v sokolovně</t>
        </r>
      </text>
    </comment>
    <comment ref="E6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SKI Jilemnická 50
30 SKI Hančův memoriál a MČR v běhu na 50 km
20 Klub biatlonu - ČP b biatlonu</t>
        </r>
      </text>
    </comment>
    <comment ref="E6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2950</t>
        </r>
      </text>
    </comment>
    <comment ref="E7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400</t>
        </r>
      </text>
    </comment>
    <comment ref="E7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277 úroky
146 en. management</t>
        </r>
      </text>
    </comment>
    <comment ref="F7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250 odkup VO Za Lázněmi</t>
        </r>
      </text>
    </comment>
    <comment ref="F7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přístřešek na kontejnery</t>
        </r>
      </text>
    </comment>
    <comment ref="E8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 org. 21
48 org. 319
</t>
        </r>
      </text>
    </comment>
  </commentList>
</comments>
</file>

<file path=xl/sharedStrings.xml><?xml version="1.0" encoding="utf-8"?>
<sst xmlns="http://schemas.openxmlformats.org/spreadsheetml/2006/main" count="577" uniqueCount="408">
  <si>
    <t xml:space="preserve">                                 </t>
  </si>
  <si>
    <t xml:space="preserve">                           </t>
  </si>
  <si>
    <t>Rozpočet</t>
  </si>
  <si>
    <t>%</t>
  </si>
  <si>
    <t>Třída 1 - Daňové příjmy</t>
  </si>
  <si>
    <t>Třída 2 - Nedaňové příjmy</t>
  </si>
  <si>
    <t>Třída 3 - Kapitálové příjmy</t>
  </si>
  <si>
    <t>Třída 4 - Přijaté dotace</t>
  </si>
  <si>
    <t>Příjmy celkem</t>
  </si>
  <si>
    <t>Třída 5 - Běžné výdaje</t>
  </si>
  <si>
    <t>Třída 6 - Kapitálové výdaje</t>
  </si>
  <si>
    <t>Výdaje celkem</t>
  </si>
  <si>
    <t>Saldo: Příjmy - výdaje</t>
  </si>
  <si>
    <t>pol.</t>
  </si>
  <si>
    <t>Třída 8 - financování</t>
  </si>
  <si>
    <t>Celkem financování</t>
  </si>
  <si>
    <t>poznámka</t>
  </si>
  <si>
    <t>polož.</t>
  </si>
  <si>
    <t>§</t>
  </si>
  <si>
    <t>org.</t>
  </si>
  <si>
    <t>název</t>
  </si>
  <si>
    <t>1a) BĚŽNÉ</t>
  </si>
  <si>
    <t>DAŇOVÉ  - TŘÍDA  1</t>
  </si>
  <si>
    <t>11-daně z příjmů, zisku a kap. výnosů</t>
  </si>
  <si>
    <t>z toho:</t>
  </si>
  <si>
    <t>13-poplatky a daně z vybraných činností</t>
  </si>
  <si>
    <t>Matriční poplatky</t>
  </si>
  <si>
    <t>Živnostenské listy</t>
  </si>
  <si>
    <t>Hrací automaty</t>
  </si>
  <si>
    <t>15-majetkové daně</t>
  </si>
  <si>
    <t>bez</t>
  </si>
  <si>
    <t>Daňové příjmy celkem:</t>
  </si>
  <si>
    <t>NEDAŇOVÉ - TŘÍDA 2</t>
  </si>
  <si>
    <t>21-příjmy z vlastní činnosti</t>
  </si>
  <si>
    <t>Prodej zpravodaje</t>
  </si>
  <si>
    <t>Pohřebnictví</t>
  </si>
  <si>
    <t>Pečovatelská služba</t>
  </si>
  <si>
    <t>Příjmy z reklam ( zpravodaj, rozhlas)</t>
  </si>
  <si>
    <t>Nájemné:</t>
  </si>
  <si>
    <t>BH - Nájemné nebyt. prost.</t>
  </si>
  <si>
    <t>Nájemné Zásobování teplem s.r.o.</t>
  </si>
  <si>
    <t>Pokuty městská policie</t>
  </si>
  <si>
    <t>Nedaňové příjmy celkem:</t>
  </si>
  <si>
    <t>TŘÍDA  3</t>
  </si>
  <si>
    <t>31-příjmy z prodeje investičního majetku</t>
  </si>
  <si>
    <t>Kapitálové příjmy celkem:</t>
  </si>
  <si>
    <t xml:space="preserve">2)PŘIJATÉ DOTACE </t>
  </si>
  <si>
    <t>TŘÍDA  4</t>
  </si>
  <si>
    <t>2a) Běžné</t>
  </si>
  <si>
    <t>2b) Kapitálové</t>
  </si>
  <si>
    <t>Přijaté dotace celkem:</t>
  </si>
  <si>
    <t>Rekapitulace příjmů:</t>
  </si>
  <si>
    <t>Tř. 1 - Daňové příjmy</t>
  </si>
  <si>
    <t>Tř. 2. - Nedaňové příjmy</t>
  </si>
  <si>
    <t>Ze tř. 4 - Dotace běžné</t>
  </si>
  <si>
    <t>Vlastní příjmy celkem</t>
  </si>
  <si>
    <t>Tř. 3 - Kapitálové příjmy</t>
  </si>
  <si>
    <t>Ze tř. 4. - Dotace kapitálové</t>
  </si>
  <si>
    <t>Celkem příjmy</t>
  </si>
  <si>
    <t>sk</t>
  </si>
  <si>
    <t>Popis paragrafu</t>
  </si>
  <si>
    <t>běžné</t>
  </si>
  <si>
    <t>kap.</t>
  </si>
  <si>
    <t>celkem</t>
  </si>
  <si>
    <t>Zeměděl. a lesní hospodářství</t>
  </si>
  <si>
    <t>Morávková</t>
  </si>
  <si>
    <t>Doprava,vodovody,kanalizace</t>
  </si>
  <si>
    <t>Kynčlová</t>
  </si>
  <si>
    <t>Vzdělání</t>
  </si>
  <si>
    <t>Kultura, církve a sdělovací  prostř.</t>
  </si>
  <si>
    <t>Vydávání zpravodaje</t>
  </si>
  <si>
    <t>Tělovýchova a zájmová činnost</t>
  </si>
  <si>
    <t>Bydlení, komunální služby a územní rozvoj</t>
  </si>
  <si>
    <t>Veřejné osvětlení- provoz ,opravy</t>
  </si>
  <si>
    <t>Sběr a svoz komun. odpadů</t>
  </si>
  <si>
    <t>Péče o vzhled obcí a veřejnou zeleň</t>
  </si>
  <si>
    <t>Sociální péče</t>
  </si>
  <si>
    <t>Šimková</t>
  </si>
  <si>
    <t xml:space="preserve">Obecní policie </t>
  </si>
  <si>
    <t>Státní správa, územní samospráva</t>
  </si>
  <si>
    <t>Místní zastupitelské orgány</t>
  </si>
  <si>
    <t>63,64</t>
  </si>
  <si>
    <t>Finanční operace, ostatní činnosti</t>
  </si>
  <si>
    <t>Daň z příjmu práv. osob za obce</t>
  </si>
  <si>
    <t>Celkem výdaje</t>
  </si>
  <si>
    <t>kontrola</t>
  </si>
  <si>
    <t>Příjmy z úroků a fin. majetku</t>
  </si>
  <si>
    <t>Výkup pozemků</t>
  </si>
  <si>
    <t>Příjem z veřejných WC</t>
  </si>
  <si>
    <t>Lesní hospodářství</t>
  </si>
  <si>
    <t>Opravy pronajímaných nebyt. prostor</t>
  </si>
  <si>
    <t>Projekty do 60000,-/ nad 60000</t>
  </si>
  <si>
    <t xml:space="preserve">Činnost místní správy </t>
  </si>
  <si>
    <t>Ost. poplatky</t>
  </si>
  <si>
    <t xml:space="preserve">SPOZ </t>
  </si>
  <si>
    <t>Popl. za komunální odpad</t>
  </si>
  <si>
    <t>Bezpečnost, požár. ochrana</t>
  </si>
  <si>
    <t>k sestavení rozpočtu</t>
  </si>
  <si>
    <t>Poplatek ze psů</t>
  </si>
  <si>
    <t>Popl. za užívání veřejného prostranství</t>
  </si>
  <si>
    <t>Popl. ze vstupného</t>
  </si>
  <si>
    <t>Popl. za znečišťování životního  prostř.</t>
  </si>
  <si>
    <t>DPFO - závislá činnost</t>
  </si>
  <si>
    <t xml:space="preserve">DPH </t>
  </si>
  <si>
    <t>DPFO - srážková daň</t>
  </si>
  <si>
    <t>DP - právnických osob</t>
  </si>
  <si>
    <t>DP práv. osob za obce</t>
  </si>
  <si>
    <t>daň sdílená</t>
  </si>
  <si>
    <t>Zdravotnictví</t>
  </si>
  <si>
    <t>Životní prostředí</t>
  </si>
  <si>
    <t xml:space="preserve">Knihovna </t>
  </si>
  <si>
    <t>Šnorbert</t>
  </si>
  <si>
    <t xml:space="preserve">Dopravní obslužnost </t>
  </si>
  <si>
    <t>Kompenzace za tříděný odpad</t>
  </si>
  <si>
    <t>Provoz parkoviště , park. automaty</t>
  </si>
  <si>
    <t>DPFO-závisl. činnost 1,5% podíl</t>
  </si>
  <si>
    <t>Opravy, údržba komunikací</t>
  </si>
  <si>
    <t>Byty -  opravy z nájemného</t>
  </si>
  <si>
    <t>Byty - platby za služby</t>
  </si>
  <si>
    <t>Nebytové pr. - opravy</t>
  </si>
  <si>
    <t>Nebytové pr. - služby</t>
  </si>
  <si>
    <t>Zvelebilová</t>
  </si>
  <si>
    <t>Přebytek ( - ),   ztráta  (+)</t>
  </si>
  <si>
    <t>24- přijaté splátky půjček</t>
  </si>
  <si>
    <t>23-příjmy z prodeje majetku a ost.nedaňové příjmy</t>
  </si>
  <si>
    <t xml:space="preserve">22-přijaté sankční platby </t>
  </si>
  <si>
    <t>Pasy, obč. průkazy</t>
  </si>
  <si>
    <t xml:space="preserve">Pokuty dopravní </t>
  </si>
  <si>
    <t>Pokuty životní prostředí</t>
  </si>
  <si>
    <t>3,4,6,8,9</t>
  </si>
  <si>
    <t>Pokuty živnost.úřad</t>
  </si>
  <si>
    <t>Krizové řízení, ochrana obyvatelstva</t>
  </si>
  <si>
    <t>z úč. dotace,nerozpočtuje se</t>
  </si>
  <si>
    <t>uz</t>
  </si>
  <si>
    <t>Zachov. a obn.kult. památek města</t>
  </si>
  <si>
    <t>Rezerva rozpočtová</t>
  </si>
  <si>
    <t>BH - Nájemné byt. prostory vč. penále</t>
  </si>
  <si>
    <t xml:space="preserve">Pečovatelská služba </t>
  </si>
  <si>
    <t>Příjmy - výdaje = - financování</t>
  </si>
  <si>
    <t>Příjmy místního hospodářství</t>
  </si>
  <si>
    <t>Příjmy z poskytování služeb a výrobků</t>
  </si>
  <si>
    <t>Správní poplatky</t>
  </si>
  <si>
    <t xml:space="preserve">Místní poplatky </t>
  </si>
  <si>
    <t>1b) KAPITÁLOVÉ -</t>
  </si>
  <si>
    <t>rozpočtu</t>
  </si>
  <si>
    <t>správce</t>
  </si>
  <si>
    <t>Příspěvky činnost lesního hosp. z dotací</t>
  </si>
  <si>
    <t>Provoz veř. WC</t>
  </si>
  <si>
    <t>daň vlastní</t>
  </si>
  <si>
    <t>operace</t>
  </si>
  <si>
    <t>Vojtíšek</t>
  </si>
  <si>
    <t>Zelinka</t>
  </si>
  <si>
    <t>Augustin</t>
  </si>
  <si>
    <t>Cerman</t>
  </si>
  <si>
    <t>Platby do svazků obcí, sdružení</t>
  </si>
  <si>
    <t>příkazce</t>
  </si>
  <si>
    <t>Hartigová</t>
  </si>
  <si>
    <t>Pokuty stavební úřad</t>
  </si>
  <si>
    <t>Stavební poplatky</t>
  </si>
  <si>
    <t>Propagace města, výročí, zahr.spolupráce</t>
  </si>
  <si>
    <t>Životní prostředí poplatky</t>
  </si>
  <si>
    <t>Zvl. užívání místních komun.</t>
  </si>
  <si>
    <t>Dopravní poplatky</t>
  </si>
  <si>
    <t>Areál služeb</t>
  </si>
  <si>
    <t>Městská knihovna</t>
  </si>
  <si>
    <t>Parkovné</t>
  </si>
  <si>
    <t>Nájemné z reklamních ploch</t>
  </si>
  <si>
    <t>Nájemné z ost. nemovitostí</t>
  </si>
  <si>
    <t>Daň z nemovitostí</t>
  </si>
  <si>
    <t>BH - služby byt. prostory</t>
  </si>
  <si>
    <t>BH - služby nebyt. prostory</t>
  </si>
  <si>
    <t>Kopírování, ost příjmy správy</t>
  </si>
  <si>
    <t>Příjmy z úroků - akce Roztocká</t>
  </si>
  <si>
    <t>Prodej pozemků</t>
  </si>
  <si>
    <t>Prodej nemovitostí - bytů,domů</t>
  </si>
  <si>
    <t>Inv. příspěvky 32b.j.</t>
  </si>
  <si>
    <t xml:space="preserve">Souhrnná neinvestiční dotace </t>
  </si>
  <si>
    <t>dle rozpisu položek v tabulce správa</t>
  </si>
  <si>
    <t>3769,6171</t>
  </si>
  <si>
    <t>Veřejnopr. smlouvy policie</t>
  </si>
  <si>
    <t xml:space="preserve">Komunální služby </t>
  </si>
  <si>
    <t>Nájemné z pozemků</t>
  </si>
  <si>
    <t xml:space="preserve">Areál služeb </t>
  </si>
  <si>
    <t>Rozdíl</t>
  </si>
  <si>
    <t>Pěstební činnost v lesnictví</t>
  </si>
  <si>
    <t xml:space="preserve">Požární ochrana </t>
  </si>
  <si>
    <t>Pojistění majetku města</t>
  </si>
  <si>
    <t>stejná v příjmech</t>
  </si>
  <si>
    <t>13,14,19,27</t>
  </si>
  <si>
    <t>Zkoušky OZ řidičské průkazy</t>
  </si>
  <si>
    <t>DPFO - přiznání - sdílená část</t>
  </si>
  <si>
    <r>
      <t>F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ri</t>
    </r>
  </si>
  <si>
    <r>
      <t>M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llerová</t>
    </r>
  </si>
  <si>
    <t>Műllerová</t>
  </si>
  <si>
    <t>Opravy budov škol</t>
  </si>
  <si>
    <t>Výdaje,daň za prodej majetku</t>
  </si>
  <si>
    <t>Mečíř</t>
  </si>
  <si>
    <t>Bedrníková</t>
  </si>
  <si>
    <t>Územní plánování</t>
  </si>
  <si>
    <t xml:space="preserve">Ost. sociální péče </t>
  </si>
  <si>
    <t>Ouhrabková</t>
  </si>
  <si>
    <t>MŠ Jilemnice - příspěvek na provoz</t>
  </si>
  <si>
    <t>ZŠ Komenského- příspěvek na provoz</t>
  </si>
  <si>
    <t>ZŠ Harracha- příspěvek na provoz</t>
  </si>
  <si>
    <t>Czech Point poplatky</t>
  </si>
  <si>
    <t>Příjmy z věcných břemen pozemků</t>
  </si>
  <si>
    <t>Chodník Čsl. Legií - zvýšení bezpečnosti</t>
  </si>
  <si>
    <t>Obnova a zachování kult. hodnot</t>
  </si>
  <si>
    <t>Opravy budov MÚ</t>
  </si>
  <si>
    <t>Právní zastoupení města</t>
  </si>
  <si>
    <t>Péče o stromovou zeleň</t>
  </si>
  <si>
    <t>Dětské centrum příspěvek na provoz</t>
  </si>
  <si>
    <t>Myslivec</t>
  </si>
  <si>
    <t>Platba DPH za ekonomické činnosti</t>
  </si>
  <si>
    <t>Pokuty správní odbor, přestupky</t>
  </si>
  <si>
    <t>Odvody příspěvkových organizací</t>
  </si>
  <si>
    <t>Příspěvek na odpisy svěř. majetku MŠ</t>
  </si>
  <si>
    <t>Příspěvek na odpisy svěř. majetku ZŠ</t>
  </si>
  <si>
    <t>Příspěvek na odpisy svěř. majetku ZUŠ</t>
  </si>
  <si>
    <t>Příspěvek na odpisy svěř. majetku SDJ</t>
  </si>
  <si>
    <t>312,orj.10</t>
  </si>
  <si>
    <t>103, orj1,2,3,4,1111</t>
  </si>
  <si>
    <t>Stavebnictví, cestovní ruch, služby</t>
  </si>
  <si>
    <t>Územní rozvoj ( Zdravá města)</t>
  </si>
  <si>
    <t>Veřejnopr. smlouvy správní odbor</t>
  </si>
  <si>
    <t>SD Jilm - příspěvek na provoz</t>
  </si>
  <si>
    <t>Příspěvek na činnost Krkonošského muzea</t>
  </si>
  <si>
    <t xml:space="preserve">poznámka k rozpočtu </t>
  </si>
  <si>
    <t>Provoz informačního centra pro mládež</t>
  </si>
  <si>
    <t xml:space="preserve">Odvody z vybraných činností </t>
  </si>
  <si>
    <t xml:space="preserve">Odhad </t>
  </si>
  <si>
    <t>Příjmy za služby pronajímaných prostor</t>
  </si>
  <si>
    <t>Služby pronajímaných prostor</t>
  </si>
  <si>
    <t>Nájemné restaurace pod radnicí</t>
  </si>
  <si>
    <t>Opravy restaurace pod radnicí</t>
  </si>
  <si>
    <t>R-odhad</t>
  </si>
  <si>
    <t>Přijaté dary a ost. příjmy</t>
  </si>
  <si>
    <t>560Kč/os/rok</t>
  </si>
  <si>
    <t>Stravovadlo - Scolarest, ZŠ</t>
  </si>
  <si>
    <t>Nájemné PO města</t>
  </si>
  <si>
    <t>Kozáková</t>
  </si>
  <si>
    <t>Nováková</t>
  </si>
  <si>
    <t>Informační systém</t>
  </si>
  <si>
    <t>3,14,26</t>
  </si>
  <si>
    <t>Příjmy z úroků ( vč. fondů)</t>
  </si>
  <si>
    <t>Kompostárna - provoz (příspěvek svazku)</t>
  </si>
  <si>
    <t>Zámecký park - podium, cesty</t>
  </si>
  <si>
    <t>Jandurová</t>
  </si>
  <si>
    <t xml:space="preserve">akce města u SPOZ </t>
  </si>
  <si>
    <t>Steinerová</t>
  </si>
  <si>
    <t>13011</t>
  </si>
  <si>
    <t>3349</t>
  </si>
  <si>
    <t>Kursové rozdíly</t>
  </si>
  <si>
    <t>307</t>
  </si>
  <si>
    <t>z toho 100 tis. nadále propagace</t>
  </si>
  <si>
    <t>vč. akcí města</t>
  </si>
  <si>
    <t>Vinklář</t>
  </si>
  <si>
    <t>Vávrová</t>
  </si>
  <si>
    <t>700,701,702</t>
  </si>
  <si>
    <t>Ulice Žižkova - rekonstrukce</t>
  </si>
  <si>
    <t>Projekt SFŽP</t>
  </si>
  <si>
    <t>příspěvek spolku</t>
  </si>
  <si>
    <t>Dotace na výkon st. správy -  soc. práci</t>
  </si>
  <si>
    <t>Vébrová</t>
  </si>
  <si>
    <t>RM,ZM</t>
  </si>
  <si>
    <t>Vohnická</t>
  </si>
  <si>
    <t>saldo 0</t>
  </si>
  <si>
    <t>700-702</t>
  </si>
  <si>
    <t>Cyklostezka "Za prací" - projekce</t>
  </si>
  <si>
    <t>dle spl. kalendáře</t>
  </si>
  <si>
    <t>Novotná</t>
  </si>
  <si>
    <t>Fűri</t>
  </si>
  <si>
    <t>garant</t>
  </si>
  <si>
    <t>Přijaté náhrady</t>
  </si>
  <si>
    <t>org</t>
  </si>
  <si>
    <t xml:space="preserve">Dotace LK na pečovatelskou službu </t>
  </si>
  <si>
    <t>Dotace LK na soc. služby pro DC</t>
  </si>
  <si>
    <t xml:space="preserve">Pokuty ostatní </t>
  </si>
  <si>
    <t>MMN,a.s. - příplatek mimo zákl. kapitál</t>
  </si>
  <si>
    <t>Langová</t>
  </si>
  <si>
    <t>Obnova zahr. domku a vytvoření expozice</t>
  </si>
  <si>
    <t>přesun již  z roku 2015</t>
  </si>
  <si>
    <t>VHS - příspěvky (úroky k úvěru Čistá Jizera)</t>
  </si>
  <si>
    <t xml:space="preserve">Rekonstrukce čp.64 - rozvoj soc. služeb </t>
  </si>
  <si>
    <t>Šolcová</t>
  </si>
  <si>
    <t>Chodník ul. Roztocká - projekce</t>
  </si>
  <si>
    <t>ul. Na Kozinci - chodník a veř. osvětlení</t>
  </si>
  <si>
    <t>Projekt "Rozvoj MA21 v Jilemnici"</t>
  </si>
  <si>
    <t>Projekt "Podpora sociální práce v Jilenici"</t>
  </si>
  <si>
    <t>projekt OPLZZ</t>
  </si>
  <si>
    <t>Dotace na projekt "Rozvoj MA21 v Jilemnici"</t>
  </si>
  <si>
    <t>Dotace na projekt "Podpopra sociální práce v Jilemnici"</t>
  </si>
  <si>
    <t>včetně pouti</t>
  </si>
  <si>
    <t>Popl. z ubytovacích kapacit a rekreační pobyt</t>
  </si>
  <si>
    <t>Revitalizace sídliště Spořilov - projekty</t>
  </si>
  <si>
    <t>Bulušek</t>
  </si>
  <si>
    <t>2018</t>
  </si>
  <si>
    <t>odhad-R17</t>
  </si>
  <si>
    <t>odhad</t>
  </si>
  <si>
    <t>Finanční vypořádání z minulých let</t>
  </si>
  <si>
    <t>Dotace na výkon st. správy - soc. právní ochranu dětí</t>
  </si>
  <si>
    <t>Dotace MK ČR na obnovu památek</t>
  </si>
  <si>
    <t>Provoz čp. 259 (staré gymnázium)</t>
  </si>
  <si>
    <t>Rekonstrukce lesní cesty</t>
  </si>
  <si>
    <t>Prodej pozemků Nouzov</t>
  </si>
  <si>
    <t>Nájemné ZŠ Libereckého kraje</t>
  </si>
  <si>
    <t>Služby ZŠ Libereckého kraje</t>
  </si>
  <si>
    <t>Nájemné budovy čp. 259</t>
  </si>
  <si>
    <t>Služby nájemníků čp. 259</t>
  </si>
  <si>
    <r>
      <t>M</t>
    </r>
    <r>
      <rPr>
        <sz val="9"/>
        <rFont val="Times New Roman"/>
        <family val="1"/>
        <charset val="238"/>
      </rPr>
      <t>ű</t>
    </r>
    <r>
      <rPr>
        <sz val="9"/>
        <rFont val="Arial CE"/>
        <family val="2"/>
        <charset val="238"/>
      </rPr>
      <t>llerová</t>
    </r>
  </si>
  <si>
    <t>4000 dotace akce Bátovka (celkem 6000)</t>
  </si>
  <si>
    <t>Obnova starého hřbitova</t>
  </si>
  <si>
    <t>Dotace LK na obnovu zahradního domku</t>
  </si>
  <si>
    <t>z toho 300 dotace na soc. služby</t>
  </si>
  <si>
    <t>Revitalizace parku U Labutě</t>
  </si>
  <si>
    <t xml:space="preserve">Nová parkoviště </t>
  </si>
  <si>
    <t>převod z r. 2017</t>
  </si>
  <si>
    <t>pokračování</t>
  </si>
  <si>
    <t>ZUŠ - příspěvek na provoz, čp. 85</t>
  </si>
  <si>
    <t>přesun z r. 2017</t>
  </si>
  <si>
    <t>Projekt EPC</t>
  </si>
  <si>
    <t>smlouva na 3 roky do r. 2019</t>
  </si>
  <si>
    <t>dle splátkového kalendáře do r. 2026</t>
  </si>
  <si>
    <t>z toho 548 dotace na sportoviště</t>
  </si>
  <si>
    <t>Sportovní centrum Jilemnice, s.r.o</t>
  </si>
  <si>
    <t>ZŠ Harracha - projekt IROP</t>
  </si>
  <si>
    <t>vyrovnávací platba</t>
  </si>
  <si>
    <t>Rekonstrukce budovy čp. 85</t>
  </si>
  <si>
    <t>Nonnerová</t>
  </si>
  <si>
    <t>Lambertová</t>
  </si>
  <si>
    <t>Poplatek za odnětí ZPF (Hraběnka)</t>
  </si>
  <si>
    <t>Areál Hraběnka - provoz</t>
  </si>
  <si>
    <t>z toho 276 dotace na sportoviště a 1000 hor. stěna</t>
  </si>
  <si>
    <t>R 2019</t>
  </si>
  <si>
    <t>odhad 2018</t>
  </si>
  <si>
    <t>O-R18</t>
  </si>
  <si>
    <t>Rozpočet 2019</t>
  </si>
  <si>
    <t xml:space="preserve">SC,s.r.o -obnova a investice sportovních zařízení </t>
  </si>
  <si>
    <t>Dotace pro SDJilm - projekt Alternativa bez hranic</t>
  </si>
  <si>
    <t>Daň z hazardních her</t>
  </si>
  <si>
    <t>ostatní příjmy</t>
  </si>
  <si>
    <t>zrušeno, doplatek z r. 2017</t>
  </si>
  <si>
    <t>Splátky úvěrů, dl. závazků</t>
  </si>
  <si>
    <t>Dotace MV ČR pro požární ochranu</t>
  </si>
  <si>
    <t xml:space="preserve">Dotace MŠMTz OP vzdělávání pro MŠ  </t>
  </si>
  <si>
    <t>Dotace MŠMTz OP vzdělávání pro ZŠ II</t>
  </si>
  <si>
    <t>úroky 7-12/18</t>
  </si>
  <si>
    <t>vliv prodejů pozemků Nouzov, EPC</t>
  </si>
  <si>
    <t>ul. Metyšova - obnova vodohosp. sítí, povrchu</t>
  </si>
  <si>
    <t>Příjem ze zrušené ZŠ spec. a MŠ spec.</t>
  </si>
  <si>
    <t>konec 12/2018</t>
  </si>
  <si>
    <t>Dotace na Chodník Čsl. legií</t>
  </si>
  <si>
    <t>Dotace MŠMTz OP vzdělávání pro ZŠ I</t>
  </si>
  <si>
    <t>přesun z r. 2018</t>
  </si>
  <si>
    <t>přesun z roku 2018</t>
  </si>
  <si>
    <t>snížení počtu hr. automatů</t>
  </si>
  <si>
    <t>13015</t>
  </si>
  <si>
    <t>Legie, Hraběnka -přesun</t>
  </si>
  <si>
    <t>Služby Hraběnka</t>
  </si>
  <si>
    <t>v r. 2019 střecha</t>
  </si>
  <si>
    <t>Grantový program Sport</t>
  </si>
  <si>
    <t>Sociální byty (čp. 70)</t>
  </si>
  <si>
    <t>projektová dokumentace (4 byty)</t>
  </si>
  <si>
    <t>žádost výzva MAS, dotace v r. 2020</t>
  </si>
  <si>
    <t>Komunální služby - nákladní vozidlo</t>
  </si>
  <si>
    <t>Dotace na pořízení nákladního vozidla pro MATES</t>
  </si>
  <si>
    <t>Plán rozvoje sportu - dotace na akce</t>
  </si>
  <si>
    <t>Přijatá náhrada za neplnění úspor z projektu EPC</t>
  </si>
  <si>
    <t>projekt OPLZZ - ukončeno</t>
  </si>
  <si>
    <t>včetně TDI</t>
  </si>
  <si>
    <t>Rekonstrukce MŠ Zámecká</t>
  </si>
  <si>
    <t>3000 střecha čp. 103,101</t>
  </si>
  <si>
    <t>60 dotace Svazku na podvečery</t>
  </si>
  <si>
    <t>nesoulad s příjmy od nájemců</t>
  </si>
  <si>
    <t>saldo 2950</t>
  </si>
  <si>
    <t>u Zollmana, u pošty, částečně přesun</t>
  </si>
  <si>
    <t>příplatek mimo základní kapitál - částečný přesun</t>
  </si>
  <si>
    <t>Richter</t>
  </si>
  <si>
    <t>Hegrová</t>
  </si>
  <si>
    <t>Příprava území k bytové výstavbě - Nouzov</t>
  </si>
  <si>
    <t>Zůstatek z depozitního účtu z r. 2017</t>
  </si>
  <si>
    <t>Přijatá návratná fin. výpomoc ZŠ Komenského</t>
  </si>
  <si>
    <t>ZŠ Komenského - poskytnutí NFV na projekt IROP</t>
  </si>
  <si>
    <t>Doplatek volby do Parlamentu ČR, ZM</t>
  </si>
  <si>
    <t>Grantový program Zdravé město</t>
  </si>
  <si>
    <t>dokončení</t>
  </si>
  <si>
    <t>402 automobil</t>
  </si>
  <si>
    <t>Návrh rozpočtu na rok 2019 schválen vedením města  dne 22.1.2019</t>
  </si>
  <si>
    <t>saldo 400 ( v roce 2017 bylo 475)</t>
  </si>
  <si>
    <t>50 SKI - úprava tratí</t>
  </si>
  <si>
    <t>Individuální dotace kultura a ost.</t>
  </si>
  <si>
    <t>Návrh rozpočtu na rok 2019 projednán a doporučen FV dne 28.1.2019</t>
  </si>
  <si>
    <t>Návrh rozpočtu na rok 2019 projednán a doporučen RM dne 30.1.2019</t>
  </si>
  <si>
    <t>Individuální dotace tělových. a záj. činnost</t>
  </si>
  <si>
    <t>Vratka dotace od DC - vypořádání za rok 2018</t>
  </si>
  <si>
    <t>Příjmy z úroků -z poskytn. půjček, dividend</t>
  </si>
  <si>
    <t>Prodej automobilu (lesy)</t>
  </si>
  <si>
    <t xml:space="preserve">Přijetí  úvěru </t>
  </si>
  <si>
    <t>301, orj. 11</t>
  </si>
  <si>
    <t>Rozpočet na rok 2019 schválen ZM dne 20.2.2019 pod. č.usn. 10/19</t>
  </si>
  <si>
    <t>Zůstatek z roku 2018</t>
  </si>
  <si>
    <t>Ing. Miroslava Kynčlová</t>
  </si>
  <si>
    <t>vedoucí finančního odboru</t>
  </si>
  <si>
    <t>V Jilemnici 25.2.2019</t>
  </si>
  <si>
    <t>MĚSTO JILEMNICE -  Schválený rozpočet 2019</t>
  </si>
  <si>
    <t>MĚSTO JILEMNICE -  Schválený rozpočet 2019 -  výdaje</t>
  </si>
  <si>
    <t>MĚSTO JILEMNICE -  Schválený rozpočet 2019 -  příjmy</t>
  </si>
  <si>
    <t>V elektronické podobě vyvěšeno: 25.2.2019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</si>
</sst>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"/>
    <numFmt numFmtId="165" formatCode="#,##0.0000000"/>
    <numFmt numFmtId="166" formatCode="#,##0.000000"/>
    <numFmt numFmtId="167" formatCode="#,##0.00000"/>
    <numFmt numFmtId="168" formatCode="#,##0.000"/>
    <numFmt numFmtId="169" formatCode="#,##0_ ;[Red]\-#,##0\ "/>
    <numFmt numFmtId="170" formatCode="0_ ;[Red]\-0\ "/>
    <numFmt numFmtId="171" formatCode="d/m/yy;@"/>
    <numFmt numFmtId="172" formatCode="0.0000000000000000E+0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8"/>
      <color indexed="8"/>
      <name val="Arial CE"/>
      <charset val="238"/>
    </font>
    <font>
      <sz val="8"/>
      <name val="Arial"/>
      <family val="2"/>
      <charset val="238"/>
    </font>
    <font>
      <sz val="8"/>
      <color indexed="8"/>
      <name val="Arial CE"/>
      <charset val="238"/>
    </font>
    <font>
      <sz val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9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4" fillId="0" borderId="0"/>
    <xf numFmtId="9" fontId="1" fillId="0" borderId="0" applyFont="0" applyFill="0" applyBorder="0" applyAlignment="0" applyProtection="0"/>
  </cellStyleXfs>
  <cellXfs count="3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1" fontId="3" fillId="0" borderId="5" xfId="0" applyNumberFormat="1" applyFont="1" applyBorder="1" applyAlignment="1">
      <alignment horizontal="center"/>
    </xf>
    <xf numFmtId="3" fontId="5" fillId="0" borderId="7" xfId="0" applyNumberFormat="1" applyFont="1" applyBorder="1"/>
    <xf numFmtId="0" fontId="3" fillId="0" borderId="9" xfId="0" applyFont="1" applyBorder="1"/>
    <xf numFmtId="3" fontId="4" fillId="0" borderId="7" xfId="0" applyNumberFormat="1" applyFont="1" applyBorder="1"/>
    <xf numFmtId="0" fontId="3" fillId="0" borderId="0" xfId="0" applyFont="1" applyBorder="1"/>
    <xf numFmtId="3" fontId="5" fillId="0" borderId="10" xfId="0" applyNumberFormat="1" applyFont="1" applyFill="1" applyBorder="1" applyAlignment="1" applyProtection="1"/>
    <xf numFmtId="3" fontId="5" fillId="0" borderId="7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/>
    <xf numFmtId="164" fontId="5" fillId="0" borderId="0" xfId="0" applyNumberFormat="1" applyFont="1"/>
    <xf numFmtId="0" fontId="5" fillId="0" borderId="0" xfId="0" applyFont="1"/>
    <xf numFmtId="0" fontId="5" fillId="0" borderId="0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/>
    <xf numFmtId="164" fontId="9" fillId="2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/>
    <xf numFmtId="164" fontId="10" fillId="0" borderId="10" xfId="0" applyNumberFormat="1" applyFont="1" applyFill="1" applyBorder="1" applyAlignment="1" applyProtection="1">
      <alignment horizontal="right"/>
    </xf>
    <xf numFmtId="0" fontId="5" fillId="0" borderId="13" xfId="0" applyNumberFormat="1" applyFont="1" applyFill="1" applyBorder="1" applyAlignment="1" applyProtection="1"/>
    <xf numFmtId="164" fontId="10" fillId="2" borderId="10" xfId="0" applyNumberFormat="1" applyFont="1" applyFill="1" applyBorder="1" applyAlignment="1" applyProtection="1">
      <alignment horizontal="right"/>
    </xf>
    <xf numFmtId="0" fontId="11" fillId="3" borderId="16" xfId="0" applyNumberFormat="1" applyFont="1" applyFill="1" applyBorder="1" applyAlignment="1" applyProtection="1"/>
    <xf numFmtId="0" fontId="12" fillId="3" borderId="11" xfId="0" applyNumberFormat="1" applyFont="1" applyFill="1" applyBorder="1" applyAlignment="1" applyProtection="1"/>
    <xf numFmtId="0" fontId="12" fillId="3" borderId="13" xfId="0" applyNumberFormat="1" applyFont="1" applyFill="1" applyBorder="1" applyAlignment="1" applyProtection="1"/>
    <xf numFmtId="164" fontId="12" fillId="3" borderId="1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7" xfId="0" applyNumberFormat="1" applyFont="1" applyFill="1" applyBorder="1" applyAlignment="1" applyProtection="1"/>
    <xf numFmtId="3" fontId="5" fillId="0" borderId="9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/>
    <xf numFmtId="3" fontId="4" fillId="0" borderId="2" xfId="0" applyNumberFormat="1" applyFont="1" applyFill="1" applyBorder="1" applyAlignment="1" applyProtection="1"/>
    <xf numFmtId="3" fontId="4" fillId="0" borderId="9" xfId="0" applyNumberFormat="1" applyFont="1" applyFill="1" applyBorder="1" applyAlignment="1" applyProtection="1"/>
    <xf numFmtId="3" fontId="4" fillId="0" borderId="8" xfId="0" applyNumberFormat="1" applyFont="1" applyFill="1" applyBorder="1" applyAlignment="1" applyProtection="1"/>
    <xf numFmtId="3" fontId="5" fillId="0" borderId="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/>
    <xf numFmtId="3" fontId="4" fillId="0" borderId="21" xfId="0" applyNumberFormat="1" applyFont="1" applyFill="1" applyBorder="1" applyAlignment="1" applyProtection="1"/>
    <xf numFmtId="3" fontId="5" fillId="0" borderId="22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3" fontId="5" fillId="0" borderId="23" xfId="0" applyNumberFormat="1" applyFont="1" applyFill="1" applyBorder="1" applyAlignment="1" applyProtection="1"/>
    <xf numFmtId="3" fontId="5" fillId="0" borderId="13" xfId="0" applyNumberFormat="1" applyFont="1" applyFill="1" applyBorder="1" applyAlignment="1" applyProtection="1"/>
    <xf numFmtId="0" fontId="5" fillId="0" borderId="22" xfId="0" applyNumberFormat="1" applyFont="1" applyFill="1" applyBorder="1" applyAlignment="1" applyProtection="1"/>
    <xf numFmtId="4" fontId="5" fillId="0" borderId="0" xfId="0" applyNumberFormat="1" applyFont="1"/>
    <xf numFmtId="0" fontId="4" fillId="0" borderId="2" xfId="0" applyNumberFormat="1" applyFont="1" applyFill="1" applyBorder="1" applyAlignment="1" applyProtection="1"/>
    <xf numFmtId="3" fontId="10" fillId="0" borderId="10" xfId="0" applyNumberFormat="1" applyFont="1" applyFill="1" applyBorder="1" applyAlignment="1" applyProtection="1">
      <alignment horizontal="right"/>
    </xf>
    <xf numFmtId="3" fontId="9" fillId="0" borderId="10" xfId="0" applyNumberFormat="1" applyFont="1" applyFill="1" applyBorder="1" applyAlignment="1" applyProtection="1">
      <alignment horizontal="right"/>
    </xf>
    <xf numFmtId="3" fontId="9" fillId="0" borderId="14" xfId="0" applyNumberFormat="1" applyFont="1" applyFill="1" applyBorder="1" applyAlignment="1" applyProtection="1">
      <alignment horizontal="right"/>
    </xf>
    <xf numFmtId="3" fontId="10" fillId="2" borderId="10" xfId="0" applyNumberFormat="1" applyFont="1" applyFill="1" applyBorder="1" applyAlignment="1" applyProtection="1">
      <alignment horizontal="right"/>
    </xf>
    <xf numFmtId="0" fontId="15" fillId="0" borderId="8" xfId="0" applyFont="1" applyBorder="1"/>
    <xf numFmtId="3" fontId="9" fillId="2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/>
    <xf numFmtId="0" fontId="5" fillId="2" borderId="10" xfId="0" applyNumberFormat="1" applyFont="1" applyFill="1" applyBorder="1" applyAlignment="1" applyProtection="1"/>
    <xf numFmtId="3" fontId="5" fillId="0" borderId="25" xfId="0" applyNumberFormat="1" applyFont="1" applyBorder="1"/>
    <xf numFmtId="0" fontId="3" fillId="0" borderId="6" xfId="0" applyFont="1" applyBorder="1"/>
    <xf numFmtId="9" fontId="5" fillId="0" borderId="8" xfId="0" applyNumberFormat="1" applyFont="1" applyBorder="1"/>
    <xf numFmtId="9" fontId="4" fillId="0" borderId="8" xfId="0" applyNumberFormat="1" applyFont="1" applyBorder="1"/>
    <xf numFmtId="0" fontId="5" fillId="0" borderId="8" xfId="0" applyFont="1" applyBorder="1"/>
    <xf numFmtId="0" fontId="4" fillId="0" borderId="8" xfId="0" applyFont="1" applyBorder="1"/>
    <xf numFmtId="3" fontId="4" fillId="0" borderId="8" xfId="0" applyNumberFormat="1" applyFont="1" applyBorder="1"/>
    <xf numFmtId="0" fontId="5" fillId="0" borderId="6" xfId="0" applyFont="1" applyBorder="1"/>
    <xf numFmtId="0" fontId="4" fillId="0" borderId="8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/>
    <xf numFmtId="3" fontId="4" fillId="0" borderId="10" xfId="0" applyNumberFormat="1" applyFont="1" applyFill="1" applyBorder="1"/>
    <xf numFmtId="0" fontId="15" fillId="0" borderId="0" xfId="0" applyFont="1"/>
    <xf numFmtId="0" fontId="3" fillId="0" borderId="10" xfId="0" applyNumberFormat="1" applyFont="1" applyFill="1" applyBorder="1" applyAlignment="1" applyProtection="1"/>
    <xf numFmtId="0" fontId="15" fillId="0" borderId="10" xfId="0" applyFont="1" applyBorder="1"/>
    <xf numFmtId="0" fontId="5" fillId="0" borderId="0" xfId="0" applyFont="1" applyFill="1"/>
    <xf numFmtId="0" fontId="4" fillId="0" borderId="19" xfId="0" applyNumberFormat="1" applyFont="1" applyFill="1" applyBorder="1" applyAlignment="1" applyProtection="1"/>
    <xf numFmtId="0" fontId="5" fillId="0" borderId="26" xfId="0" applyNumberFormat="1" applyFont="1" applyFill="1" applyBorder="1" applyAlignment="1" applyProtection="1"/>
    <xf numFmtId="0" fontId="15" fillId="0" borderId="9" xfId="0" applyFont="1" applyBorder="1"/>
    <xf numFmtId="164" fontId="15" fillId="0" borderId="0" xfId="0" applyNumberFormat="1" applyFont="1"/>
    <xf numFmtId="0" fontId="4" fillId="2" borderId="10" xfId="0" applyFont="1" applyFill="1" applyBorder="1" applyAlignment="1">
      <alignment horizontal="right"/>
    </xf>
    <xf numFmtId="0" fontId="14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0" fontId="15" fillId="0" borderId="10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/>
    <xf numFmtId="164" fontId="3" fillId="2" borderId="10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>
      <alignment horizontal="right"/>
    </xf>
    <xf numFmtId="3" fontId="15" fillId="0" borderId="0" xfId="0" applyNumberFormat="1" applyFont="1"/>
    <xf numFmtId="0" fontId="5" fillId="0" borderId="10" xfId="0" applyNumberFormat="1" applyFont="1" applyFill="1" applyBorder="1" applyAlignment="1" applyProtection="1">
      <alignment horizontal="left"/>
    </xf>
    <xf numFmtId="0" fontId="2" fillId="0" borderId="14" xfId="0" applyNumberFormat="1" applyFont="1" applyFill="1" applyBorder="1" applyAlignment="1" applyProtection="1"/>
    <xf numFmtId="0" fontId="4" fillId="0" borderId="14" xfId="0" applyNumberFormat="1" applyFont="1" applyFill="1" applyBorder="1" applyAlignment="1" applyProtection="1"/>
    <xf numFmtId="0" fontId="15" fillId="0" borderId="0" xfId="0" applyFont="1" applyFill="1"/>
    <xf numFmtId="0" fontId="5" fillId="0" borderId="14" xfId="0" applyNumberFormat="1" applyFont="1" applyFill="1" applyBorder="1" applyAlignment="1" applyProtection="1"/>
    <xf numFmtId="0" fontId="15" fillId="0" borderId="14" xfId="0" applyNumberFormat="1" applyFont="1" applyFill="1" applyBorder="1" applyAlignment="1" applyProtection="1"/>
    <xf numFmtId="0" fontId="15" fillId="2" borderId="10" xfId="0" applyNumberFormat="1" applyFont="1" applyFill="1" applyBorder="1" applyAlignment="1" applyProtection="1"/>
    <xf numFmtId="3" fontId="4" fillId="0" borderId="14" xfId="0" applyNumberFormat="1" applyFont="1" applyFill="1" applyBorder="1" applyAlignment="1" applyProtection="1">
      <alignment horizontal="right"/>
    </xf>
    <xf numFmtId="0" fontId="3" fillId="0" borderId="9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4" fontId="15" fillId="0" borderId="0" xfId="0" applyNumberFormat="1" applyFont="1"/>
    <xf numFmtId="0" fontId="5" fillId="0" borderId="7" xfId="0" applyNumberFormat="1" applyFont="1" applyFill="1" applyBorder="1" applyAlignment="1" applyProtection="1">
      <alignment horizontal="right"/>
    </xf>
    <xf numFmtId="3" fontId="9" fillId="3" borderId="13" xfId="0" applyNumberFormat="1" applyFont="1" applyFill="1" applyBorder="1" applyAlignment="1" applyProtection="1">
      <alignment horizontal="right"/>
    </xf>
    <xf numFmtId="0" fontId="15" fillId="0" borderId="4" xfId="0" applyFont="1" applyBorder="1"/>
    <xf numFmtId="0" fontId="15" fillId="0" borderId="0" xfId="0" applyFont="1" applyBorder="1"/>
    <xf numFmtId="0" fontId="4" fillId="0" borderId="27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15" fillId="0" borderId="9" xfId="0" applyNumberFormat="1" applyFont="1" applyFill="1" applyBorder="1" applyAlignment="1" applyProtection="1"/>
    <xf numFmtId="0" fontId="4" fillId="0" borderId="20" xfId="0" applyNumberFormat="1" applyFont="1" applyFill="1" applyBorder="1" applyAlignment="1" applyProtection="1"/>
    <xf numFmtId="0" fontId="15" fillId="0" borderId="22" xfId="0" applyNumberFormat="1" applyFont="1" applyFill="1" applyBorder="1" applyAlignment="1" applyProtection="1"/>
    <xf numFmtId="0" fontId="5" fillId="0" borderId="28" xfId="0" applyNumberFormat="1" applyFont="1" applyFill="1" applyBorder="1" applyAlignment="1" applyProtection="1"/>
    <xf numFmtId="3" fontId="5" fillId="0" borderId="0" xfId="0" applyNumberFormat="1" applyFont="1" applyFill="1" applyBorder="1" applyAlignment="1" applyProtection="1"/>
    <xf numFmtId="168" fontId="15" fillId="0" borderId="0" xfId="0" applyNumberFormat="1" applyFont="1" applyFill="1"/>
    <xf numFmtId="3" fontId="15" fillId="0" borderId="0" xfId="0" applyNumberFormat="1" applyFont="1" applyFill="1"/>
    <xf numFmtId="3" fontId="10" fillId="0" borderId="15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>
      <alignment horizontal="right"/>
    </xf>
    <xf numFmtId="3" fontId="15" fillId="0" borderId="0" xfId="0" applyNumberFormat="1" applyFont="1" applyFill="1" applyBorder="1" applyAlignment="1" applyProtection="1">
      <alignment horizontal="right"/>
    </xf>
    <xf numFmtId="3" fontId="5" fillId="0" borderId="7" xfId="0" applyNumberFormat="1" applyFont="1" applyFill="1" applyBorder="1"/>
    <xf numFmtId="0" fontId="2" fillId="0" borderId="0" xfId="0" applyFont="1" applyFill="1"/>
    <xf numFmtId="0" fontId="3" fillId="0" borderId="0" xfId="0" applyFont="1" applyFill="1"/>
    <xf numFmtId="0" fontId="4" fillId="0" borderId="30" xfId="0" applyNumberFormat="1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/>
    <xf numFmtId="49" fontId="4" fillId="4" borderId="5" xfId="0" applyNumberFormat="1" applyFont="1" applyFill="1" applyBorder="1" applyAlignment="1" applyProtection="1">
      <alignment horizontal="center"/>
    </xf>
    <xf numFmtId="164" fontId="15" fillId="4" borderId="0" xfId="0" applyNumberFormat="1" applyFont="1" applyFill="1"/>
    <xf numFmtId="3" fontId="4" fillId="0" borderId="15" xfId="0" applyNumberFormat="1" applyFont="1" applyFill="1" applyBorder="1" applyAlignment="1" applyProtection="1">
      <alignment horizontal="right"/>
    </xf>
    <xf numFmtId="0" fontId="4" fillId="3" borderId="20" xfId="0" applyNumberFormat="1" applyFont="1" applyFill="1" applyBorder="1" applyAlignment="1" applyProtection="1">
      <alignment horizontal="center"/>
    </xf>
    <xf numFmtId="0" fontId="4" fillId="3" borderId="21" xfId="0" applyNumberFormat="1" applyFont="1" applyFill="1" applyBorder="1" applyAlignment="1" applyProtection="1">
      <alignment horizontal="center"/>
    </xf>
    <xf numFmtId="0" fontId="4" fillId="3" borderId="4" xfId="0" applyNumberFormat="1" applyFont="1" applyFill="1" applyBorder="1" applyAlignment="1" applyProtection="1">
      <alignment horizontal="center"/>
    </xf>
    <xf numFmtId="3" fontId="4" fillId="3" borderId="1" xfId="0" applyNumberFormat="1" applyFont="1" applyFill="1" applyBorder="1" applyAlignment="1" applyProtection="1"/>
    <xf numFmtId="3" fontId="4" fillId="3" borderId="3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/>
    <xf numFmtId="3" fontId="5" fillId="3" borderId="9" xfId="0" applyNumberFormat="1" applyFont="1" applyFill="1" applyBorder="1" applyAlignment="1" applyProtection="1"/>
    <xf numFmtId="3" fontId="5" fillId="3" borderId="8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3" fontId="4" fillId="3" borderId="21" xfId="0" applyNumberFormat="1" applyFont="1" applyFill="1" applyBorder="1" applyAlignment="1" applyProtection="1"/>
    <xf numFmtId="3" fontId="4" fillId="3" borderId="12" xfId="0" applyNumberFormat="1" applyFont="1" applyFill="1" applyBorder="1" applyAlignment="1" applyProtection="1"/>
    <xf numFmtId="0" fontId="5" fillId="3" borderId="23" xfId="0" applyNumberFormat="1" applyFont="1" applyFill="1" applyBorder="1" applyAlignment="1" applyProtection="1"/>
    <xf numFmtId="3" fontId="4" fillId="3" borderId="9" xfId="0" applyNumberFormat="1" applyFont="1" applyFill="1" applyBorder="1" applyAlignment="1" applyProtection="1"/>
    <xf numFmtId="3" fontId="4" fillId="3" borderId="8" xfId="0" applyNumberFormat="1" applyFont="1" applyFill="1" applyBorder="1" applyAlignment="1" applyProtection="1"/>
    <xf numFmtId="3" fontId="4" fillId="3" borderId="28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/>
    <xf numFmtId="0" fontId="15" fillId="3" borderId="0" xfId="0" applyFont="1" applyFill="1"/>
    <xf numFmtId="3" fontId="6" fillId="0" borderId="9" xfId="0" applyNumberFormat="1" applyFont="1" applyFill="1" applyBorder="1" applyAlignment="1" applyProtection="1"/>
    <xf numFmtId="0" fontId="5" fillId="0" borderId="32" xfId="0" applyNumberFormat="1" applyFont="1" applyFill="1" applyBorder="1" applyAlignment="1" applyProtection="1"/>
    <xf numFmtId="164" fontId="15" fillId="4" borderId="0" xfId="0" applyNumberFormat="1" applyFont="1" applyFill="1" applyBorder="1"/>
    <xf numFmtId="0" fontId="3" fillId="0" borderId="31" xfId="0" applyFont="1" applyBorder="1"/>
    <xf numFmtId="0" fontId="3" fillId="0" borderId="33" xfId="0" applyFont="1" applyBorder="1"/>
    <xf numFmtId="0" fontId="15" fillId="0" borderId="34" xfId="0" applyFont="1" applyBorder="1"/>
    <xf numFmtId="0" fontId="3" fillId="0" borderId="34" xfId="0" applyFont="1" applyBorder="1"/>
    <xf numFmtId="0" fontId="3" fillId="0" borderId="34" xfId="0" applyFont="1" applyBorder="1" applyAlignment="1">
      <alignment horizontal="right"/>
    </xf>
    <xf numFmtId="49" fontId="15" fillId="0" borderId="34" xfId="0" applyNumberFormat="1" applyFont="1" applyBorder="1" applyAlignment="1">
      <alignment horizontal="right"/>
    </xf>
    <xf numFmtId="0" fontId="15" fillId="0" borderId="33" xfId="0" applyFont="1" applyBorder="1"/>
    <xf numFmtId="0" fontId="5" fillId="0" borderId="0" xfId="0" applyFont="1" applyFill="1" applyAlignment="1"/>
    <xf numFmtId="3" fontId="5" fillId="0" borderId="0" xfId="0" applyNumberFormat="1" applyFont="1" applyFill="1" applyAlignment="1"/>
    <xf numFmtId="4" fontId="5" fillId="0" borderId="0" xfId="0" applyNumberFormat="1" applyFont="1" applyFill="1" applyAlignment="1"/>
    <xf numFmtId="49" fontId="15" fillId="0" borderId="1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12" xfId="0" applyNumberFormat="1" applyFont="1" applyFill="1" applyBorder="1" applyAlignment="1" applyProtection="1">
      <alignment horizontal="right"/>
    </xf>
    <xf numFmtId="164" fontId="15" fillId="0" borderId="10" xfId="0" applyNumberFormat="1" applyFont="1" applyBorder="1" applyAlignment="1">
      <alignment horizontal="right"/>
    </xf>
    <xf numFmtId="164" fontId="5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>
      <alignment horizontal="right"/>
    </xf>
    <xf numFmtId="165" fontId="10" fillId="0" borderId="10" xfId="0" applyNumberFormat="1" applyFont="1" applyFill="1" applyBorder="1" applyAlignment="1" applyProtection="1">
      <alignment horizontal="right"/>
    </xf>
    <xf numFmtId="9" fontId="5" fillId="0" borderId="10" xfId="0" applyNumberFormat="1" applyFont="1" applyFill="1" applyBorder="1" applyAlignment="1" applyProtection="1">
      <alignment horizontal="right"/>
    </xf>
    <xf numFmtId="166" fontId="5" fillId="0" borderId="10" xfId="0" applyNumberFormat="1" applyFont="1" applyFill="1" applyBorder="1" applyAlignment="1" applyProtection="1">
      <alignment horizontal="right"/>
    </xf>
    <xf numFmtId="167" fontId="5" fillId="0" borderId="14" xfId="0" applyNumberFormat="1" applyFont="1" applyFill="1" applyBorder="1" applyAlignment="1" applyProtection="1">
      <alignment horizontal="right"/>
    </xf>
    <xf numFmtId="0" fontId="5" fillId="2" borderId="10" xfId="0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 applyAlignment="1" applyProtection="1">
      <alignment horizontal="right"/>
    </xf>
    <xf numFmtId="4" fontId="10" fillId="3" borderId="24" xfId="0" applyNumberFormat="1" applyFont="1" applyFill="1" applyBorder="1" applyAlignment="1" applyProtection="1">
      <alignment horizontal="right"/>
    </xf>
    <xf numFmtId="0" fontId="15" fillId="0" borderId="29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167" fontId="15" fillId="0" borderId="15" xfId="0" applyNumberFormat="1" applyFont="1" applyBorder="1" applyAlignment="1">
      <alignment horizontal="right"/>
    </xf>
    <xf numFmtId="4" fontId="15" fillId="0" borderId="15" xfId="0" applyNumberFormat="1" applyFont="1" applyBorder="1" applyAlignment="1">
      <alignment horizontal="right"/>
    </xf>
    <xf numFmtId="0" fontId="15" fillId="0" borderId="18" xfId="0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49" fontId="5" fillId="0" borderId="10" xfId="0" applyNumberFormat="1" applyFont="1" applyFill="1" applyBorder="1" applyAlignment="1" applyProtection="1"/>
    <xf numFmtId="1" fontId="4" fillId="4" borderId="12" xfId="0" applyNumberFormat="1" applyFont="1" applyFill="1" applyBorder="1" applyAlignment="1" applyProtection="1">
      <alignment horizontal="center"/>
    </xf>
    <xf numFmtId="169" fontId="10" fillId="4" borderId="10" xfId="0" applyNumberFormat="1" applyFont="1" applyFill="1" applyBorder="1" applyAlignment="1" applyProtection="1">
      <alignment horizontal="right"/>
    </xf>
    <xf numFmtId="169" fontId="4" fillId="4" borderId="10" xfId="0" applyNumberFormat="1" applyFont="1" applyFill="1" applyBorder="1" applyAlignment="1" applyProtection="1"/>
    <xf numFmtId="169" fontId="4" fillId="4" borderId="29" xfId="0" applyNumberFormat="1" applyFont="1" applyFill="1" applyBorder="1" applyAlignment="1" applyProtection="1">
      <alignment horizontal="right"/>
    </xf>
    <xf numFmtId="169" fontId="6" fillId="4" borderId="10" xfId="0" applyNumberFormat="1" applyFont="1" applyFill="1" applyBorder="1" applyAlignment="1" applyProtection="1"/>
    <xf numFmtId="169" fontId="8" fillId="0" borderId="10" xfId="0" applyNumberFormat="1" applyFont="1" applyFill="1" applyBorder="1" applyAlignment="1" applyProtection="1"/>
    <xf numFmtId="0" fontId="0" fillId="0" borderId="0" xfId="0" applyBorder="1" applyAlignment="1"/>
    <xf numFmtId="0" fontId="0" fillId="0" borderId="0" xfId="0" applyFill="1" applyBorder="1" applyAlignment="1"/>
    <xf numFmtId="0" fontId="15" fillId="0" borderId="30" xfId="0" applyFont="1" applyBorder="1"/>
    <xf numFmtId="3" fontId="5" fillId="5" borderId="8" xfId="0" applyNumberFormat="1" applyFont="1" applyFill="1" applyBorder="1" applyAlignment="1" applyProtection="1"/>
    <xf numFmtId="3" fontId="5" fillId="6" borderId="23" xfId="0" applyNumberFormat="1" applyFont="1" applyFill="1" applyBorder="1" applyAlignment="1" applyProtection="1"/>
    <xf numFmtId="3" fontId="5" fillId="4" borderId="8" xfId="0" applyNumberFormat="1" applyFont="1" applyFill="1" applyBorder="1" applyAlignment="1" applyProtection="1"/>
    <xf numFmtId="3" fontId="5" fillId="2" borderId="8" xfId="0" applyNumberFormat="1" applyFont="1" applyFill="1" applyBorder="1" applyAlignment="1" applyProtection="1"/>
    <xf numFmtId="3" fontId="5" fillId="4" borderId="23" xfId="0" applyNumberFormat="1" applyFont="1" applyFill="1" applyBorder="1" applyAlignment="1" applyProtection="1"/>
    <xf numFmtId="3" fontId="5" fillId="5" borderId="23" xfId="0" applyNumberFormat="1" applyFont="1" applyFill="1" applyBorder="1" applyAlignment="1" applyProtection="1"/>
    <xf numFmtId="0" fontId="5" fillId="7" borderId="8" xfId="0" applyNumberFormat="1" applyFont="1" applyFill="1" applyBorder="1" applyAlignment="1" applyProtection="1"/>
    <xf numFmtId="0" fontId="15" fillId="0" borderId="21" xfId="0" applyFont="1" applyBorder="1"/>
    <xf numFmtId="0" fontId="5" fillId="6" borderId="8" xfId="0" applyFont="1" applyFill="1" applyBorder="1"/>
    <xf numFmtId="3" fontId="5" fillId="8" borderId="8" xfId="0" applyNumberFormat="1" applyFont="1" applyFill="1" applyBorder="1" applyAlignment="1" applyProtection="1"/>
    <xf numFmtId="3" fontId="5" fillId="6" borderId="9" xfId="0" applyNumberFormat="1" applyFont="1" applyFill="1" applyBorder="1" applyAlignment="1" applyProtection="1"/>
    <xf numFmtId="3" fontId="5" fillId="2" borderId="9" xfId="0" applyNumberFormat="1" applyFont="1" applyFill="1" applyBorder="1" applyAlignment="1" applyProtection="1"/>
    <xf numFmtId="3" fontId="5" fillId="4" borderId="22" xfId="0" applyNumberFormat="1" applyFont="1" applyFill="1" applyBorder="1" applyAlignment="1" applyProtection="1"/>
    <xf numFmtId="0" fontId="5" fillId="5" borderId="9" xfId="0" applyNumberFormat="1" applyFont="1" applyFill="1" applyBorder="1" applyAlignment="1" applyProtection="1"/>
    <xf numFmtId="3" fontId="5" fillId="4" borderId="9" xfId="0" applyNumberFormat="1" applyFont="1" applyFill="1" applyBorder="1" applyAlignment="1" applyProtection="1"/>
    <xf numFmtId="3" fontId="5" fillId="0" borderId="20" xfId="0" applyNumberFormat="1" applyFont="1" applyFill="1" applyBorder="1" applyAlignment="1" applyProtection="1"/>
    <xf numFmtId="0" fontId="5" fillId="4" borderId="9" xfId="0" applyNumberFormat="1" applyFont="1" applyFill="1" applyBorder="1" applyAlignment="1" applyProtection="1"/>
    <xf numFmtId="3" fontId="5" fillId="8" borderId="9" xfId="0" applyNumberFormat="1" applyFont="1" applyFill="1" applyBorder="1" applyAlignment="1" applyProtection="1"/>
    <xf numFmtId="0" fontId="5" fillId="3" borderId="9" xfId="0" applyFont="1" applyFill="1" applyBorder="1"/>
    <xf numFmtId="3" fontId="5" fillId="7" borderId="9" xfId="0" applyNumberFormat="1" applyFont="1" applyFill="1" applyBorder="1" applyAlignment="1" applyProtection="1"/>
    <xf numFmtId="3" fontId="5" fillId="9" borderId="9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0" fontId="5" fillId="5" borderId="22" xfId="0" applyNumberFormat="1" applyFont="1" applyFill="1" applyBorder="1" applyAlignment="1" applyProtection="1"/>
    <xf numFmtId="164" fontId="15" fillId="0" borderId="0" xfId="0" applyNumberFormat="1" applyFont="1" applyFill="1"/>
    <xf numFmtId="0" fontId="15" fillId="0" borderId="0" xfId="0" applyFont="1" applyFill="1" applyBorder="1"/>
    <xf numFmtId="169" fontId="18" fillId="4" borderId="10" xfId="0" applyNumberFormat="1" applyFont="1" applyFill="1" applyBorder="1" applyAlignment="1" applyProtection="1">
      <alignment horizontal="right"/>
    </xf>
    <xf numFmtId="169" fontId="5" fillId="0" borderId="0" xfId="0" applyNumberFormat="1" applyFont="1" applyFill="1" applyBorder="1" applyAlignment="1" applyProtection="1"/>
    <xf numFmtId="3" fontId="20" fillId="0" borderId="0" xfId="0" applyNumberFormat="1" applyFont="1" applyFill="1" applyBorder="1" applyAlignment="1" applyProtection="1">
      <alignment horizontal="right"/>
    </xf>
    <xf numFmtId="169" fontId="9" fillId="4" borderId="14" xfId="0" applyNumberFormat="1" applyFont="1" applyFill="1" applyBorder="1" applyAlignment="1" applyProtection="1">
      <alignment horizontal="right"/>
    </xf>
    <xf numFmtId="169" fontId="3" fillId="2" borderId="10" xfId="0" applyNumberFormat="1" applyFont="1" applyFill="1" applyBorder="1" applyAlignment="1" applyProtection="1"/>
    <xf numFmtId="169" fontId="4" fillId="0" borderId="10" xfId="0" applyNumberFormat="1" applyFont="1" applyFill="1" applyBorder="1" applyAlignment="1" applyProtection="1"/>
    <xf numFmtId="167" fontId="15" fillId="0" borderId="0" xfId="0" applyNumberFormat="1" applyFont="1" applyAlignment="1">
      <alignment horizontal="right"/>
    </xf>
    <xf numFmtId="0" fontId="19" fillId="9" borderId="9" xfId="0" applyFont="1" applyFill="1" applyBorder="1"/>
    <xf numFmtId="0" fontId="5" fillId="0" borderId="15" xfId="0" applyFont="1" applyFill="1" applyBorder="1" applyAlignment="1">
      <alignment horizontal="right"/>
    </xf>
    <xf numFmtId="3" fontId="5" fillId="0" borderId="10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/>
    <xf numFmtId="168" fontId="1" fillId="0" borderId="0" xfId="0" applyNumberFormat="1" applyFont="1" applyFill="1"/>
    <xf numFmtId="168" fontId="6" fillId="0" borderId="0" xfId="0" applyNumberFormat="1" applyFont="1" applyFill="1"/>
    <xf numFmtId="169" fontId="9" fillId="0" borderId="10" xfId="0" applyNumberFormat="1" applyFont="1" applyFill="1" applyBorder="1" applyAlignment="1" applyProtection="1">
      <alignment horizontal="right"/>
    </xf>
    <xf numFmtId="169" fontId="9" fillId="0" borderId="14" xfId="0" applyNumberFormat="1" applyFont="1" applyFill="1" applyBorder="1" applyAlignment="1" applyProtection="1">
      <alignment horizontal="right"/>
    </xf>
    <xf numFmtId="169" fontId="9" fillId="3" borderId="13" xfId="0" applyNumberFormat="1" applyFont="1" applyFill="1" applyBorder="1" applyAlignment="1" applyProtection="1">
      <alignment horizontal="right"/>
    </xf>
    <xf numFmtId="170" fontId="0" fillId="0" borderId="0" xfId="0" applyNumberFormat="1" applyFill="1" applyBorder="1" applyAlignment="1"/>
    <xf numFmtId="170" fontId="5" fillId="0" borderId="0" xfId="0" applyNumberFormat="1" applyFont="1" applyFill="1" applyBorder="1" applyAlignment="1" applyProtection="1"/>
    <xf numFmtId="170" fontId="15" fillId="0" borderId="0" xfId="0" applyNumberFormat="1" applyFont="1" applyFill="1"/>
    <xf numFmtId="169" fontId="10" fillId="4" borderId="15" xfId="0" applyNumberFormat="1" applyFont="1" applyFill="1" applyBorder="1" applyAlignment="1" applyProtection="1">
      <alignment horizontal="right"/>
    </xf>
    <xf numFmtId="169" fontId="18" fillId="4" borderId="15" xfId="0" applyNumberFormat="1" applyFont="1" applyFill="1" applyBorder="1" applyAlignment="1" applyProtection="1">
      <alignment horizontal="right"/>
    </xf>
    <xf numFmtId="169" fontId="18" fillId="4" borderId="18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/>
    <xf numFmtId="3" fontId="3" fillId="0" borderId="18" xfId="0" applyNumberFormat="1" applyFont="1" applyFill="1" applyBorder="1" applyAlignment="1" applyProtection="1">
      <alignment horizontal="right"/>
    </xf>
    <xf numFmtId="0" fontId="4" fillId="0" borderId="38" xfId="0" applyNumberFormat="1" applyFont="1" applyFill="1" applyBorder="1" applyAlignment="1" applyProtection="1">
      <alignment horizontal="center"/>
    </xf>
    <xf numFmtId="3" fontId="4" fillId="3" borderId="32" xfId="0" applyNumberFormat="1" applyFont="1" applyFill="1" applyBorder="1" applyAlignment="1" applyProtection="1"/>
    <xf numFmtId="0" fontId="6" fillId="0" borderId="32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>
      <alignment horizontal="left"/>
    </xf>
    <xf numFmtId="9" fontId="4" fillId="0" borderId="4" xfId="2" applyFont="1" applyFill="1" applyBorder="1" applyAlignment="1" applyProtection="1">
      <alignment horizontal="left"/>
    </xf>
    <xf numFmtId="4" fontId="15" fillId="0" borderId="0" xfId="0" applyNumberFormat="1" applyFont="1" applyFill="1" applyBorder="1" applyAlignment="1" applyProtection="1"/>
    <xf numFmtId="1" fontId="15" fillId="0" borderId="10" xfId="0" applyNumberFormat="1" applyFont="1" applyFill="1" applyBorder="1" applyAlignment="1" applyProtection="1">
      <alignment horizontal="right"/>
    </xf>
    <xf numFmtId="171" fontId="4" fillId="0" borderId="5" xfId="0" applyNumberFormat="1" applyFont="1" applyFill="1" applyBorder="1" applyAlignment="1" applyProtection="1">
      <alignment horizontal="center"/>
    </xf>
    <xf numFmtId="3" fontId="20" fillId="0" borderId="10" xfId="0" applyNumberFormat="1" applyFont="1" applyFill="1" applyBorder="1" applyAlignment="1" applyProtection="1">
      <alignment horizontal="right"/>
    </xf>
    <xf numFmtId="0" fontId="5" fillId="2" borderId="8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169" fontId="8" fillId="4" borderId="10" xfId="0" applyNumberFormat="1" applyFont="1" applyFill="1" applyBorder="1" applyAlignment="1" applyProtection="1"/>
    <xf numFmtId="4" fontId="5" fillId="0" borderId="10" xfId="0" applyNumberFormat="1" applyFont="1" applyFill="1" applyBorder="1" applyAlignment="1" applyProtection="1">
      <alignment horizontal="right"/>
    </xf>
    <xf numFmtId="0" fontId="4" fillId="0" borderId="32" xfId="0" applyNumberFormat="1" applyFont="1" applyFill="1" applyBorder="1" applyAlignment="1" applyProtection="1"/>
    <xf numFmtId="3" fontId="20" fillId="9" borderId="8" xfId="0" applyNumberFormat="1" applyFont="1" applyFill="1" applyBorder="1" applyAlignment="1" applyProtection="1">
      <alignment horizontal="left"/>
    </xf>
    <xf numFmtId="3" fontId="6" fillId="9" borderId="9" xfId="0" applyNumberFormat="1" applyFont="1" applyFill="1" applyBorder="1" applyAlignment="1" applyProtection="1"/>
    <xf numFmtId="0" fontId="5" fillId="0" borderId="32" xfId="0" applyFont="1" applyFill="1" applyBorder="1"/>
    <xf numFmtId="0" fontId="4" fillId="0" borderId="3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5" fillId="2" borderId="32" xfId="0" applyNumberFormat="1" applyFont="1" applyFill="1" applyBorder="1" applyAlignment="1" applyProtection="1"/>
    <xf numFmtId="0" fontId="4" fillId="0" borderId="16" xfId="0" applyNumberFormat="1" applyFont="1" applyFill="1" applyBorder="1" applyAlignment="1" applyProtection="1"/>
    <xf numFmtId="0" fontId="5" fillId="4" borderId="22" xfId="0" applyNumberFormat="1" applyFont="1" applyFill="1" applyBorder="1" applyAlignment="1" applyProtection="1"/>
    <xf numFmtId="3" fontId="5" fillId="2" borderId="23" xfId="0" applyNumberFormat="1" applyFont="1" applyFill="1" applyBorder="1" applyAlignment="1" applyProtection="1"/>
    <xf numFmtId="170" fontId="4" fillId="0" borderId="39" xfId="0" applyNumberFormat="1" applyFont="1" applyFill="1" applyBorder="1" applyAlignment="1" applyProtection="1">
      <alignment horizontal="center"/>
    </xf>
    <xf numFmtId="170" fontId="4" fillId="0" borderId="32" xfId="0" applyNumberFormat="1" applyFont="1" applyFill="1" applyBorder="1" applyAlignment="1" applyProtection="1">
      <alignment horizontal="center"/>
    </xf>
    <xf numFmtId="170" fontId="4" fillId="0" borderId="42" xfId="0" applyNumberFormat="1" applyFont="1" applyFill="1" applyBorder="1" applyAlignment="1" applyProtection="1">
      <alignment horizontal="center"/>
    </xf>
    <xf numFmtId="170" fontId="4" fillId="0" borderId="41" xfId="0" applyNumberFormat="1" applyFont="1" applyFill="1" applyBorder="1" applyAlignment="1" applyProtection="1"/>
    <xf numFmtId="170" fontId="5" fillId="0" borderId="32" xfId="0" applyNumberFormat="1" applyFont="1" applyFill="1" applyBorder="1" applyAlignment="1" applyProtection="1"/>
    <xf numFmtId="170" fontId="4" fillId="0" borderId="43" xfId="0" applyNumberFormat="1" applyFont="1" applyFill="1" applyBorder="1" applyAlignment="1" applyProtection="1"/>
    <xf numFmtId="170" fontId="5" fillId="0" borderId="16" xfId="0" applyNumberFormat="1" applyFont="1" applyFill="1" applyBorder="1" applyAlignment="1" applyProtection="1"/>
    <xf numFmtId="170" fontId="4" fillId="0" borderId="32" xfId="0" applyNumberFormat="1" applyFont="1" applyFill="1" applyBorder="1" applyAlignment="1" applyProtection="1"/>
    <xf numFmtId="0" fontId="4" fillId="0" borderId="27" xfId="0" applyNumberFormat="1" applyFont="1" applyFill="1" applyBorder="1" applyAlignment="1" applyProtection="1">
      <alignment horizontal="center"/>
    </xf>
    <xf numFmtId="0" fontId="8" fillId="0" borderId="8" xfId="0" applyFont="1" applyBorder="1"/>
    <xf numFmtId="0" fontId="8" fillId="0" borderId="6" xfId="0" applyFont="1" applyBorder="1"/>
    <xf numFmtId="0" fontId="5" fillId="5" borderId="9" xfId="0" applyFont="1" applyFill="1" applyBorder="1"/>
    <xf numFmtId="0" fontId="5" fillId="5" borderId="22" xfId="0" applyFont="1" applyFill="1" applyBorder="1"/>
    <xf numFmtId="0" fontId="5" fillId="0" borderId="4" xfId="0" applyNumberFormat="1" applyFont="1" applyFill="1" applyBorder="1" applyAlignment="1" applyProtection="1"/>
    <xf numFmtId="0" fontId="5" fillId="0" borderId="10" xfId="0" applyFont="1" applyFill="1" applyBorder="1"/>
    <xf numFmtId="3" fontId="5" fillId="0" borderId="0" xfId="0" applyNumberFormat="1" applyFont="1" applyFill="1"/>
    <xf numFmtId="4" fontId="7" fillId="0" borderId="0" xfId="0" applyNumberFormat="1" applyFont="1" applyFill="1"/>
    <xf numFmtId="3" fontId="5" fillId="0" borderId="7" xfId="0" applyNumberFormat="1" applyFont="1" applyFill="1" applyBorder="1" applyAlignment="1" applyProtection="1">
      <alignment horizontal="right"/>
    </xf>
    <xf numFmtId="171" fontId="4" fillId="0" borderId="17" xfId="0" applyNumberFormat="1" applyFont="1" applyFill="1" applyBorder="1" applyAlignment="1" applyProtection="1">
      <alignment horizontal="center"/>
    </xf>
    <xf numFmtId="4" fontId="15" fillId="0" borderId="0" xfId="0" applyNumberFormat="1" applyFont="1" applyFill="1"/>
    <xf numFmtId="170" fontId="15" fillId="0" borderId="0" xfId="0" applyNumberFormat="1" applyFont="1"/>
    <xf numFmtId="0" fontId="4" fillId="3" borderId="6" xfId="0" applyNumberFormat="1" applyFont="1" applyFill="1" applyBorder="1" applyAlignment="1" applyProtection="1">
      <alignment horizontal="center"/>
    </xf>
    <xf numFmtId="1" fontId="5" fillId="3" borderId="8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3" fontId="15" fillId="0" borderId="10" xfId="0" applyNumberFormat="1" applyFont="1" applyBorder="1" applyAlignment="1">
      <alignment horizontal="right"/>
    </xf>
    <xf numFmtId="3" fontId="6" fillId="0" borderId="8" xfId="0" applyNumberFormat="1" applyFont="1" applyFill="1" applyBorder="1" applyAlignment="1" applyProtection="1"/>
    <xf numFmtId="0" fontId="25" fillId="0" borderId="22" xfId="0" applyNumberFormat="1" applyFont="1" applyFill="1" applyBorder="1" applyAlignment="1" applyProtection="1"/>
    <xf numFmtId="0" fontId="25" fillId="0" borderId="13" xfId="0" applyNumberFormat="1" applyFont="1" applyFill="1" applyBorder="1" applyAlignment="1" applyProtection="1"/>
    <xf numFmtId="0" fontId="25" fillId="3" borderId="23" xfId="0" applyNumberFormat="1" applyFont="1" applyFill="1" applyBorder="1" applyAlignment="1" applyProtection="1"/>
    <xf numFmtId="170" fontId="25" fillId="0" borderId="16" xfId="0" applyNumberFormat="1" applyFont="1" applyFill="1" applyBorder="1" applyAlignment="1" applyProtection="1"/>
    <xf numFmtId="0" fontId="25" fillId="5" borderId="22" xfId="0" applyFont="1" applyFill="1" applyBorder="1"/>
    <xf numFmtId="3" fontId="25" fillId="5" borderId="23" xfId="0" applyNumberFormat="1" applyFont="1" applyFill="1" applyBorder="1" applyAlignment="1" applyProtection="1"/>
    <xf numFmtId="0" fontId="25" fillId="0" borderId="0" xfId="0" applyFont="1" applyFill="1"/>
    <xf numFmtId="0" fontId="25" fillId="0" borderId="0" xfId="0" applyFont="1"/>
    <xf numFmtId="0" fontId="5" fillId="11" borderId="32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/>
    <xf numFmtId="4" fontId="0" fillId="0" borderId="0" xfId="0" applyNumberFormat="1" applyFill="1" applyBorder="1" applyAlignment="1"/>
    <xf numFmtId="3" fontId="5" fillId="0" borderId="35" xfId="0" applyNumberFormat="1" applyFont="1" applyFill="1" applyBorder="1" applyAlignment="1" applyProtection="1"/>
    <xf numFmtId="3" fontId="5" fillId="10" borderId="9" xfId="0" applyNumberFormat="1" applyFont="1" applyFill="1" applyBorder="1" applyAlignment="1" applyProtection="1"/>
    <xf numFmtId="0" fontId="5" fillId="0" borderId="7" xfId="0" applyNumberFormat="1" applyFont="1" applyFill="1" applyBorder="1" applyAlignment="1" applyProtection="1">
      <alignment horizontal="left"/>
    </xf>
    <xf numFmtId="3" fontId="5" fillId="12" borderId="9" xfId="0" applyNumberFormat="1" applyFont="1" applyFill="1" applyBorder="1" applyAlignment="1" applyProtection="1"/>
    <xf numFmtId="0" fontId="5" fillId="12" borderId="8" xfId="0" applyNumberFormat="1" applyFont="1" applyFill="1" applyBorder="1" applyAlignment="1" applyProtection="1"/>
    <xf numFmtId="0" fontId="5" fillId="10" borderId="8" xfId="0" applyNumberFormat="1" applyFont="1" applyFill="1" applyBorder="1" applyAlignment="1" applyProtection="1"/>
    <xf numFmtId="3" fontId="5" fillId="12" borderId="22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>
      <alignment horizontal="right"/>
    </xf>
    <xf numFmtId="4" fontId="15" fillId="0" borderId="0" xfId="0" applyNumberFormat="1" applyFont="1" applyFill="1" applyBorder="1"/>
    <xf numFmtId="167" fontId="15" fillId="0" borderId="0" xfId="0" applyNumberFormat="1" applyFont="1" applyFill="1" applyBorder="1"/>
    <xf numFmtId="172" fontId="15" fillId="0" borderId="0" xfId="0" applyNumberFormat="1" applyFont="1" applyFill="1"/>
    <xf numFmtId="0" fontId="5" fillId="0" borderId="0" xfId="0" applyFont="1" applyFill="1" applyBorder="1"/>
    <xf numFmtId="4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19" xfId="0" applyNumberFormat="1" applyFont="1" applyFill="1" applyBorder="1" applyAlignment="1" applyProtection="1"/>
    <xf numFmtId="0" fontId="5" fillId="0" borderId="27" xfId="0" applyNumberFormat="1" applyFont="1" applyFill="1" applyBorder="1" applyAlignment="1" applyProtection="1"/>
    <xf numFmtId="0" fontId="15" fillId="0" borderId="45" xfId="0" applyFont="1" applyBorder="1"/>
    <xf numFmtId="0" fontId="8" fillId="0" borderId="37" xfId="0" applyFont="1" applyBorder="1"/>
    <xf numFmtId="0" fontId="8" fillId="0" borderId="36" xfId="0" applyFont="1" applyBorder="1"/>
    <xf numFmtId="4" fontId="4" fillId="0" borderId="39" xfId="0" applyNumberFormat="1" applyFont="1" applyFill="1" applyBorder="1" applyAlignment="1" applyProtection="1">
      <alignment horizontal="center"/>
    </xf>
    <xf numFmtId="3" fontId="5" fillId="4" borderId="15" xfId="0" applyNumberFormat="1" applyFont="1" applyFill="1" applyBorder="1" applyAlignment="1" applyProtection="1"/>
    <xf numFmtId="168" fontId="0" fillId="0" borderId="0" xfId="0" applyNumberFormat="1" applyFont="1"/>
    <xf numFmtId="3" fontId="1" fillId="0" borderId="0" xfId="0" applyNumberFormat="1" applyFont="1" applyFill="1" applyAlignment="1">
      <alignment horizontal="left"/>
    </xf>
    <xf numFmtId="3" fontId="3" fillId="0" borderId="0" xfId="0" applyNumberFormat="1" applyFont="1" applyFill="1"/>
    <xf numFmtId="0" fontId="11" fillId="3" borderId="40" xfId="0" applyNumberFormat="1" applyFont="1" applyFill="1" applyBorder="1" applyAlignment="1" applyProtection="1"/>
    <xf numFmtId="3" fontId="9" fillId="3" borderId="14" xfId="0" applyNumberFormat="1" applyFont="1" applyFill="1" applyBorder="1" applyAlignment="1" applyProtection="1">
      <alignment horizontal="right"/>
    </xf>
    <xf numFmtId="164" fontId="12" fillId="3" borderId="14" xfId="0" applyNumberFormat="1" applyFont="1" applyFill="1" applyBorder="1" applyAlignment="1" applyProtection="1"/>
    <xf numFmtId="0" fontId="4" fillId="3" borderId="44" xfId="0" applyNumberFormat="1" applyFont="1" applyFill="1" applyBorder="1" applyAlignment="1" applyProtection="1">
      <alignment horizontal="center"/>
    </xf>
    <xf numFmtId="0" fontId="0" fillId="3" borderId="45" xfId="0" applyFill="1" applyBorder="1" applyAlignment="1">
      <alignment horizont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63"/>
  <sheetViews>
    <sheetView tabSelected="1" zoomScaleNormal="100" workbookViewId="0">
      <selection activeCell="I11" sqref="I11"/>
    </sheetView>
  </sheetViews>
  <sheetFormatPr defaultColWidth="7.85546875" defaultRowHeight="12.75" x14ac:dyDescent="0.2"/>
  <cols>
    <col min="1" max="1" width="6.28515625" style="76" customWidth="1"/>
    <col min="2" max="2" width="22.85546875" style="76" customWidth="1"/>
    <col min="3" max="3" width="9.28515625" style="83" customWidth="1"/>
    <col min="4" max="4" width="7.7109375" style="76" customWidth="1"/>
    <col min="5" max="16384" width="7.85546875" style="76"/>
  </cols>
  <sheetData>
    <row r="1" spans="1:4" s="1" customFormat="1" ht="18" x14ac:dyDescent="0.25">
      <c r="A1" s="85" t="s">
        <v>404</v>
      </c>
      <c r="C1" s="2"/>
    </row>
    <row r="2" spans="1:4" s="1" customFormat="1" ht="15.75" x14ac:dyDescent="0.25">
      <c r="A2" s="123" t="s">
        <v>399</v>
      </c>
      <c r="C2" s="122"/>
      <c r="D2" s="122"/>
    </row>
    <row r="3" spans="1:4" s="1" customFormat="1" ht="15.75" x14ac:dyDescent="0.25">
      <c r="A3" s="123" t="s">
        <v>387</v>
      </c>
      <c r="C3" s="122"/>
      <c r="D3" s="122"/>
    </row>
    <row r="4" spans="1:4" s="1" customFormat="1" ht="15.75" x14ac:dyDescent="0.25">
      <c r="A4" s="123" t="s">
        <v>391</v>
      </c>
      <c r="C4" s="122"/>
      <c r="D4" s="122"/>
    </row>
    <row r="5" spans="1:4" s="1" customFormat="1" ht="15.75" x14ac:dyDescent="0.25">
      <c r="A5" s="123" t="s">
        <v>392</v>
      </c>
      <c r="C5" s="2"/>
      <c r="D5" s="122"/>
    </row>
    <row r="6" spans="1:4" ht="13.5" thickBot="1" x14ac:dyDescent="0.25">
      <c r="A6" s="3" t="s">
        <v>138</v>
      </c>
    </row>
    <row r="7" spans="1:4" s="3" customFormat="1" x14ac:dyDescent="0.2">
      <c r="A7" s="150"/>
      <c r="B7" s="4"/>
      <c r="C7" s="5" t="s">
        <v>2</v>
      </c>
      <c r="D7" s="6" t="s">
        <v>3</v>
      </c>
    </row>
    <row r="8" spans="1:4" s="3" customFormat="1" ht="13.5" thickBot="1" x14ac:dyDescent="0.25">
      <c r="A8" s="151"/>
      <c r="B8" s="7"/>
      <c r="C8" s="8">
        <v>2019</v>
      </c>
      <c r="D8" s="66"/>
    </row>
    <row r="9" spans="1:4" x14ac:dyDescent="0.2">
      <c r="A9" s="152"/>
      <c r="B9" s="82" t="s">
        <v>4</v>
      </c>
      <c r="C9" s="9">
        <f>příjmy!F131</f>
        <v>93221</v>
      </c>
      <c r="D9" s="67">
        <f>C9/C13</f>
        <v>0.52231379953719526</v>
      </c>
    </row>
    <row r="10" spans="1:4" x14ac:dyDescent="0.2">
      <c r="A10" s="152"/>
      <c r="B10" s="82" t="s">
        <v>5</v>
      </c>
      <c r="C10" s="9">
        <f>příjmy!F132</f>
        <v>27393</v>
      </c>
      <c r="D10" s="67">
        <f>C10/C13</f>
        <v>0.15348196126111488</v>
      </c>
    </row>
    <row r="11" spans="1:4" x14ac:dyDescent="0.2">
      <c r="A11" s="152"/>
      <c r="B11" s="82" t="s">
        <v>6</v>
      </c>
      <c r="C11" s="9">
        <f>příjmy!F135</f>
        <v>13558</v>
      </c>
      <c r="D11" s="67">
        <f>C11/C13</f>
        <v>7.5964970276282101E-2</v>
      </c>
    </row>
    <row r="12" spans="1:4" x14ac:dyDescent="0.2">
      <c r="A12" s="152"/>
      <c r="B12" s="82" t="s">
        <v>7</v>
      </c>
      <c r="C12" s="9">
        <f>příjmy!F133+příjmy!F136</f>
        <v>44305</v>
      </c>
      <c r="D12" s="67">
        <f>C12/C13</f>
        <v>0.24823926892540776</v>
      </c>
    </row>
    <row r="13" spans="1:4" s="3" customFormat="1" x14ac:dyDescent="0.2">
      <c r="A13" s="153"/>
      <c r="B13" s="10" t="s">
        <v>8</v>
      </c>
      <c r="C13" s="11">
        <f>SUM(C9:C12)</f>
        <v>178477</v>
      </c>
      <c r="D13" s="68">
        <f>SUM(D9:D12)</f>
        <v>1</v>
      </c>
    </row>
    <row r="14" spans="1:4" x14ac:dyDescent="0.2">
      <c r="A14" s="152"/>
      <c r="B14" s="82" t="s">
        <v>9</v>
      </c>
      <c r="C14" s="9">
        <f>+výdaje!E116</f>
        <v>139399</v>
      </c>
      <c r="D14" s="67">
        <f>C14/C16</f>
        <v>0.70109288792995061</v>
      </c>
    </row>
    <row r="15" spans="1:4" x14ac:dyDescent="0.2">
      <c r="A15" s="152"/>
      <c r="B15" s="82" t="s">
        <v>10</v>
      </c>
      <c r="C15" s="9">
        <f>+výdaje!F116</f>
        <v>59432</v>
      </c>
      <c r="D15" s="67">
        <f>C15/C16</f>
        <v>0.29890711207004944</v>
      </c>
    </row>
    <row r="16" spans="1:4" s="3" customFormat="1" x14ac:dyDescent="0.2">
      <c r="A16" s="153"/>
      <c r="B16" s="10" t="s">
        <v>11</v>
      </c>
      <c r="C16" s="11">
        <f>SUM(C14:C15)</f>
        <v>198831</v>
      </c>
      <c r="D16" s="68">
        <v>1</v>
      </c>
    </row>
    <row r="17" spans="1:4" x14ac:dyDescent="0.2">
      <c r="A17" s="152"/>
      <c r="B17" s="82"/>
      <c r="C17" s="9"/>
      <c r="D17" s="69"/>
    </row>
    <row r="18" spans="1:4" s="3" customFormat="1" x14ac:dyDescent="0.2">
      <c r="A18" s="153"/>
      <c r="B18" s="10" t="s">
        <v>12</v>
      </c>
      <c r="C18" s="11">
        <f>C13-C16</f>
        <v>-20354</v>
      </c>
      <c r="D18" s="70"/>
    </row>
    <row r="19" spans="1:4" x14ac:dyDescent="0.2">
      <c r="A19" s="152"/>
      <c r="B19" s="82"/>
      <c r="C19" s="9"/>
      <c r="D19" s="69"/>
    </row>
    <row r="20" spans="1:4" s="3" customFormat="1" x14ac:dyDescent="0.2">
      <c r="A20" s="154" t="s">
        <v>13</v>
      </c>
      <c r="B20" s="10" t="s">
        <v>14</v>
      </c>
      <c r="C20" s="11"/>
      <c r="D20" s="70"/>
    </row>
    <row r="21" spans="1:4" x14ac:dyDescent="0.2">
      <c r="A21" s="152">
        <v>8124</v>
      </c>
      <c r="B21" s="82" t="s">
        <v>342</v>
      </c>
      <c r="C21" s="121">
        <v>-2185</v>
      </c>
      <c r="D21" s="69"/>
    </row>
    <row r="22" spans="1:4" x14ac:dyDescent="0.2">
      <c r="A22" s="155"/>
      <c r="B22" s="82"/>
      <c r="C22" s="121"/>
      <c r="D22" s="69"/>
    </row>
    <row r="23" spans="1:4" x14ac:dyDescent="0.2">
      <c r="A23" s="152">
        <v>8113</v>
      </c>
      <c r="B23" s="82" t="s">
        <v>397</v>
      </c>
      <c r="C23" s="13"/>
      <c r="D23" s="69"/>
    </row>
    <row r="24" spans="1:4" x14ac:dyDescent="0.2">
      <c r="A24" s="152"/>
      <c r="B24" s="82"/>
      <c r="C24" s="14"/>
      <c r="D24" s="69"/>
    </row>
    <row r="25" spans="1:4" x14ac:dyDescent="0.2">
      <c r="A25" s="152">
        <v>8115</v>
      </c>
      <c r="B25" s="82" t="s">
        <v>400</v>
      </c>
      <c r="C25" s="121">
        <v>22539</v>
      </c>
      <c r="D25" s="69"/>
    </row>
    <row r="26" spans="1:4" x14ac:dyDescent="0.2">
      <c r="A26" s="152"/>
      <c r="B26" s="82"/>
      <c r="C26" s="9"/>
      <c r="D26" s="69"/>
    </row>
    <row r="27" spans="1:4" x14ac:dyDescent="0.2">
      <c r="A27" s="152">
        <v>8115</v>
      </c>
      <c r="B27" s="10" t="s">
        <v>122</v>
      </c>
      <c r="C27" s="75">
        <f>-C21-C23+C29-C25-C22</f>
        <v>0</v>
      </c>
      <c r="D27" s="69"/>
    </row>
    <row r="28" spans="1:4" s="3" customFormat="1" x14ac:dyDescent="0.2">
      <c r="A28" s="153"/>
      <c r="B28" s="82"/>
      <c r="C28" s="11"/>
      <c r="D28" s="71"/>
    </row>
    <row r="29" spans="1:4" ht="13.5" thickBot="1" x14ac:dyDescent="0.25">
      <c r="A29" s="156"/>
      <c r="B29" s="107" t="s">
        <v>15</v>
      </c>
      <c r="C29" s="65">
        <f>-C18</f>
        <v>20354</v>
      </c>
      <c r="D29" s="72"/>
    </row>
    <row r="30" spans="1:4" x14ac:dyDescent="0.2">
      <c r="C30" s="16"/>
      <c r="D30" s="17"/>
    </row>
    <row r="31" spans="1:4" x14ac:dyDescent="0.2">
      <c r="B31" s="227"/>
      <c r="C31" s="214"/>
      <c r="D31" s="226"/>
    </row>
    <row r="32" spans="1:4" ht="15" customHeight="1" x14ac:dyDescent="0.2">
      <c r="B32" s="227"/>
      <c r="C32" s="79"/>
      <c r="D32" s="226"/>
    </row>
    <row r="33" spans="1:4" x14ac:dyDescent="0.2">
      <c r="A33" s="324" t="s">
        <v>403</v>
      </c>
      <c r="B33" s="325"/>
      <c r="C33" s="326"/>
      <c r="D33" s="76" t="s">
        <v>401</v>
      </c>
    </row>
    <row r="34" spans="1:4" x14ac:dyDescent="0.2">
      <c r="A34" s="116"/>
      <c r="B34" s="214"/>
      <c r="C34" s="215"/>
      <c r="D34" s="76" t="s">
        <v>402</v>
      </c>
    </row>
    <row r="35" spans="1:4" x14ac:dyDescent="0.2">
      <c r="B35" s="227"/>
      <c r="C35" s="214"/>
      <c r="D35" s="226"/>
    </row>
    <row r="36" spans="1:4" x14ac:dyDescent="0.2">
      <c r="A36" s="76" t="s">
        <v>407</v>
      </c>
      <c r="B36" s="227"/>
      <c r="C36" s="214"/>
      <c r="D36" s="226"/>
    </row>
    <row r="37" spans="1:4" x14ac:dyDescent="0.2">
      <c r="B37" s="227"/>
      <c r="C37" s="214"/>
      <c r="D37" s="226"/>
    </row>
    <row r="38" spans="1:4" x14ac:dyDescent="0.2">
      <c r="B38" s="227"/>
      <c r="C38" s="214"/>
      <c r="D38" s="226"/>
    </row>
    <row r="39" spans="1:4" x14ac:dyDescent="0.2">
      <c r="B39" s="227"/>
      <c r="C39" s="214"/>
      <c r="D39" s="226"/>
    </row>
    <row r="40" spans="1:4" x14ac:dyDescent="0.2">
      <c r="B40" s="228"/>
      <c r="C40" s="214"/>
      <c r="D40" s="226"/>
    </row>
    <row r="41" spans="1:4" x14ac:dyDescent="0.2">
      <c r="B41" s="228"/>
      <c r="C41" s="214"/>
      <c r="D41" s="226"/>
    </row>
    <row r="42" spans="1:4" x14ac:dyDescent="0.2">
      <c r="B42" s="227"/>
      <c r="C42" s="214"/>
      <c r="D42" s="226"/>
    </row>
    <row r="43" spans="1:4" x14ac:dyDescent="0.2">
      <c r="B43" s="227"/>
      <c r="C43" s="214"/>
      <c r="D43" s="226"/>
    </row>
    <row r="44" spans="1:4" x14ac:dyDescent="0.2">
      <c r="B44" s="227"/>
      <c r="C44" s="214"/>
      <c r="D44" s="226"/>
    </row>
    <row r="45" spans="1:4" x14ac:dyDescent="0.2">
      <c r="B45" s="227"/>
      <c r="C45" s="214"/>
      <c r="D45" s="226"/>
    </row>
    <row r="46" spans="1:4" x14ac:dyDescent="0.2">
      <c r="B46" s="227"/>
      <c r="C46" s="214"/>
      <c r="D46" s="226"/>
    </row>
    <row r="47" spans="1:4" x14ac:dyDescent="0.2">
      <c r="B47" s="227"/>
      <c r="C47" s="214"/>
      <c r="D47" s="226"/>
    </row>
    <row r="48" spans="1:4" x14ac:dyDescent="0.2">
      <c r="B48" s="227"/>
      <c r="C48" s="214"/>
      <c r="D48" s="226"/>
    </row>
    <row r="49" spans="2:4" x14ac:dyDescent="0.2">
      <c r="B49" s="227"/>
      <c r="C49" s="214"/>
      <c r="D49" s="226"/>
    </row>
    <row r="50" spans="2:4" x14ac:dyDescent="0.2">
      <c r="B50" s="227"/>
      <c r="C50" s="214"/>
      <c r="D50" s="226"/>
    </row>
    <row r="51" spans="2:4" x14ac:dyDescent="0.2">
      <c r="B51" s="227"/>
      <c r="C51" s="214"/>
      <c r="D51" s="226"/>
    </row>
    <row r="52" spans="2:4" x14ac:dyDescent="0.2">
      <c r="B52" s="227"/>
      <c r="C52" s="214"/>
      <c r="D52" s="226"/>
    </row>
    <row r="53" spans="2:4" x14ac:dyDescent="0.2">
      <c r="B53" s="228"/>
      <c r="C53" s="214"/>
      <c r="D53" s="226"/>
    </row>
    <row r="54" spans="2:4" x14ac:dyDescent="0.2">
      <c r="B54" s="228"/>
      <c r="C54" s="214"/>
      <c r="D54" s="226"/>
    </row>
    <row r="55" spans="2:4" x14ac:dyDescent="0.2">
      <c r="B55" s="228"/>
      <c r="C55" s="214"/>
      <c r="D55" s="226"/>
    </row>
    <row r="56" spans="2:4" x14ac:dyDescent="0.2">
      <c r="B56" s="228"/>
      <c r="C56" s="214"/>
      <c r="D56" s="226"/>
    </row>
    <row r="57" spans="2:4" x14ac:dyDescent="0.2">
      <c r="B57" s="228"/>
      <c r="C57" s="214"/>
      <c r="D57" s="226"/>
    </row>
    <row r="58" spans="2:4" x14ac:dyDescent="0.2">
      <c r="B58" s="228"/>
      <c r="C58" s="214"/>
      <c r="D58" s="226"/>
    </row>
    <row r="59" spans="2:4" x14ac:dyDescent="0.2">
      <c r="B59" s="228"/>
      <c r="C59" s="214"/>
      <c r="D59" s="226"/>
    </row>
    <row r="60" spans="2:4" x14ac:dyDescent="0.2">
      <c r="B60" s="228"/>
      <c r="C60" s="214"/>
      <c r="D60" s="226"/>
    </row>
    <row r="61" spans="2:4" x14ac:dyDescent="0.2">
      <c r="B61" s="228"/>
      <c r="C61" s="214"/>
      <c r="D61" s="226"/>
    </row>
    <row r="62" spans="2:4" x14ac:dyDescent="0.2">
      <c r="B62" s="228"/>
      <c r="C62" s="214"/>
      <c r="D62" s="226"/>
    </row>
    <row r="63" spans="2:4" x14ac:dyDescent="0.2">
      <c r="B63" s="96"/>
      <c r="C63" s="214"/>
      <c r="D63" s="214"/>
    </row>
  </sheetData>
  <phoneticPr fontId="6" type="noConversion"/>
  <pageMargins left="0.89" right="0.27559055118110237" top="0.72" bottom="0" header="0.23622047244094491" footer="0.27559055118110237"/>
  <pageSetup paperSize="9" orientation="portrait" r:id="rId1"/>
  <headerFooter alignWithMargins="0">
    <oddHeader>&amp;R&amp;P. strana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I152"/>
  <sheetViews>
    <sheetView zoomScaleNormal="100" workbookViewId="0">
      <pane ySplit="3" topLeftCell="A100" activePane="bottomLeft" state="frozen"/>
      <selection pane="bottomLeft" activeCell="F139" sqref="F139"/>
    </sheetView>
  </sheetViews>
  <sheetFormatPr defaultColWidth="7.85546875" defaultRowHeight="12.75" x14ac:dyDescent="0.2"/>
  <cols>
    <col min="1" max="1" width="4" style="76" customWidth="1"/>
    <col min="2" max="2" width="4.42578125" style="76" customWidth="1"/>
    <col min="3" max="4" width="5.28515625" style="76" customWidth="1"/>
    <col min="5" max="5" width="31" style="76" customWidth="1"/>
    <col min="6" max="6" width="7.42578125" style="92" customWidth="1"/>
    <col min="7" max="7" width="18.7109375" style="180" customWidth="1"/>
    <col min="8" max="8" width="7" style="128" hidden="1" customWidth="1"/>
    <col min="9" max="9" width="7.42578125" style="128" hidden="1" customWidth="1"/>
    <col min="10" max="16384" width="7.85546875" style="76"/>
  </cols>
  <sheetData>
    <row r="1" spans="1:9" ht="18" x14ac:dyDescent="0.25">
      <c r="A1" s="85" t="s">
        <v>406</v>
      </c>
      <c r="B1" s="18"/>
      <c r="C1" s="86"/>
      <c r="D1" s="18"/>
      <c r="E1" s="18"/>
      <c r="F1" s="120"/>
      <c r="G1" s="161"/>
      <c r="H1" s="87"/>
      <c r="I1" s="87"/>
    </row>
    <row r="2" spans="1:9" x14ac:dyDescent="0.2">
      <c r="A2" s="19"/>
      <c r="B2" s="19"/>
      <c r="C2" s="19"/>
      <c r="D2" s="19"/>
      <c r="E2" s="19"/>
      <c r="F2" s="125"/>
      <c r="G2" s="162" t="s">
        <v>16</v>
      </c>
      <c r="H2" s="182" t="s">
        <v>230</v>
      </c>
      <c r="I2" s="182" t="s">
        <v>183</v>
      </c>
    </row>
    <row r="3" spans="1:9" ht="13.5" thickBot="1" x14ac:dyDescent="0.25">
      <c r="A3" s="20"/>
      <c r="B3" s="20" t="s">
        <v>17</v>
      </c>
      <c r="C3" s="21" t="s">
        <v>18</v>
      </c>
      <c r="D3" s="20" t="s">
        <v>19</v>
      </c>
      <c r="E3" s="20" t="s">
        <v>20</v>
      </c>
      <c r="F3" s="247" t="s">
        <v>333</v>
      </c>
      <c r="G3" s="22" t="s">
        <v>97</v>
      </c>
      <c r="H3" s="127" t="s">
        <v>296</v>
      </c>
      <c r="I3" s="127" t="s">
        <v>297</v>
      </c>
    </row>
    <row r="4" spans="1:9" x14ac:dyDescent="0.2">
      <c r="A4" s="89" t="s">
        <v>21</v>
      </c>
      <c r="B4" s="63"/>
      <c r="C4" s="89"/>
      <c r="D4" s="63"/>
      <c r="E4" s="89" t="s">
        <v>22</v>
      </c>
      <c r="F4" s="62"/>
      <c r="G4" s="84"/>
      <c r="H4" s="90"/>
      <c r="I4" s="90"/>
    </row>
    <row r="5" spans="1:9" x14ac:dyDescent="0.2">
      <c r="A5" s="77" t="s">
        <v>23</v>
      </c>
      <c r="B5" s="25"/>
      <c r="C5" s="77"/>
      <c r="D5" s="25"/>
      <c r="E5" s="25"/>
      <c r="F5" s="58">
        <f>SUM(F6:F12)</f>
        <v>78694</v>
      </c>
      <c r="G5" s="289"/>
      <c r="H5" s="216" t="e">
        <f>SUM(H6:H12)</f>
        <v>#REF!</v>
      </c>
      <c r="I5" s="216" t="e">
        <f>SUM(I6:I12)</f>
        <v>#REF!</v>
      </c>
    </row>
    <row r="6" spans="1:9" x14ac:dyDescent="0.2">
      <c r="A6" s="88" t="s">
        <v>24</v>
      </c>
      <c r="B6" s="23">
        <v>1111</v>
      </c>
      <c r="C6" s="88"/>
      <c r="D6" s="91"/>
      <c r="E6" s="23" t="s">
        <v>102</v>
      </c>
      <c r="F6" s="57">
        <v>18000</v>
      </c>
      <c r="G6" s="27" t="s">
        <v>107</v>
      </c>
      <c r="H6" s="251">
        <v>17573</v>
      </c>
      <c r="I6" s="183" t="e">
        <f>H6-#REF!</f>
        <v>#REF!</v>
      </c>
    </row>
    <row r="7" spans="1:9" x14ac:dyDescent="0.2">
      <c r="A7" s="88"/>
      <c r="B7" s="23">
        <v>1112</v>
      </c>
      <c r="C7" s="88"/>
      <c r="D7" s="88"/>
      <c r="E7" s="23" t="s">
        <v>190</v>
      </c>
      <c r="F7" s="57">
        <v>500</v>
      </c>
      <c r="G7" s="27" t="s">
        <v>107</v>
      </c>
      <c r="H7" s="251">
        <v>422</v>
      </c>
      <c r="I7" s="183" t="e">
        <f>H7-#REF!</f>
        <v>#REF!</v>
      </c>
    </row>
    <row r="8" spans="1:9" x14ac:dyDescent="0.2">
      <c r="A8" s="88"/>
      <c r="B8" s="23">
        <v>1113</v>
      </c>
      <c r="C8" s="88"/>
      <c r="D8" s="88"/>
      <c r="E8" s="23" t="s">
        <v>104</v>
      </c>
      <c r="F8" s="57">
        <v>1600</v>
      </c>
      <c r="G8" s="27" t="s">
        <v>107</v>
      </c>
      <c r="H8" s="251">
        <v>1657</v>
      </c>
      <c r="I8" s="183" t="e">
        <f>H8-#REF!</f>
        <v>#REF!</v>
      </c>
    </row>
    <row r="9" spans="1:9" x14ac:dyDescent="0.2">
      <c r="A9" s="88"/>
      <c r="B9" s="23">
        <v>1121</v>
      </c>
      <c r="C9" s="88"/>
      <c r="D9" s="88"/>
      <c r="E9" s="23" t="s">
        <v>105</v>
      </c>
      <c r="F9" s="57">
        <v>16000</v>
      </c>
      <c r="G9" s="27" t="s">
        <v>107</v>
      </c>
      <c r="H9" s="251">
        <v>15884</v>
      </c>
      <c r="I9" s="183" t="e">
        <f>H9-#REF!</f>
        <v>#REF!</v>
      </c>
    </row>
    <row r="10" spans="1:9" x14ac:dyDescent="0.2">
      <c r="A10" s="88"/>
      <c r="B10" s="23">
        <v>1211</v>
      </c>
      <c r="C10" s="88"/>
      <c r="D10" s="88"/>
      <c r="E10" s="23" t="s">
        <v>103</v>
      </c>
      <c r="F10" s="57">
        <v>38000</v>
      </c>
      <c r="G10" s="27" t="s">
        <v>107</v>
      </c>
      <c r="H10" s="251">
        <v>37065</v>
      </c>
      <c r="I10" s="183" t="e">
        <f>H10-#REF!</f>
        <v>#REF!</v>
      </c>
    </row>
    <row r="11" spans="1:9" x14ac:dyDescent="0.2">
      <c r="A11" s="88"/>
      <c r="B11" s="23">
        <v>1111</v>
      </c>
      <c r="C11" s="88"/>
      <c r="D11" s="23">
        <v>2</v>
      </c>
      <c r="E11" s="23" t="s">
        <v>115</v>
      </c>
      <c r="F11" s="57">
        <v>2000</v>
      </c>
      <c r="G11" s="163"/>
      <c r="H11" s="251">
        <v>2081</v>
      </c>
      <c r="I11" s="183" t="e">
        <f>H11-#REF!</f>
        <v>#REF!</v>
      </c>
    </row>
    <row r="12" spans="1:9" x14ac:dyDescent="0.2">
      <c r="A12" s="88"/>
      <c r="B12" s="23">
        <v>1122</v>
      </c>
      <c r="C12" s="88"/>
      <c r="D12" s="88"/>
      <c r="E12" s="23" t="s">
        <v>106</v>
      </c>
      <c r="F12" s="57">
        <v>2594</v>
      </c>
      <c r="G12" s="91" t="s">
        <v>148</v>
      </c>
      <c r="H12" s="251" t="e">
        <f>#REF!</f>
        <v>#REF!</v>
      </c>
      <c r="I12" s="183" t="e">
        <f>H12-#REF!</f>
        <v>#REF!</v>
      </c>
    </row>
    <row r="13" spans="1:9" x14ac:dyDescent="0.2">
      <c r="A13" s="77" t="s">
        <v>25</v>
      </c>
      <c r="B13" s="25"/>
      <c r="C13" s="77"/>
      <c r="D13" s="25"/>
      <c r="E13" s="25"/>
      <c r="F13" s="58"/>
      <c r="G13" s="225"/>
      <c r="H13" s="184"/>
      <c r="I13" s="184"/>
    </row>
    <row r="14" spans="1:9" x14ac:dyDescent="0.2">
      <c r="A14" s="88"/>
      <c r="B14" s="88"/>
      <c r="C14" s="88"/>
      <c r="D14" s="88"/>
      <c r="E14" s="25" t="s">
        <v>141</v>
      </c>
      <c r="F14" s="58">
        <f>SUM(F15:F25)</f>
        <v>4775</v>
      </c>
      <c r="G14" s="225"/>
      <c r="H14" s="216" t="e">
        <f>SUM(H15:H25)</f>
        <v>#REF!</v>
      </c>
      <c r="I14" s="216" t="e">
        <f>SUM(I15:I25)</f>
        <v>#REF!</v>
      </c>
    </row>
    <row r="15" spans="1:9" x14ac:dyDescent="0.2">
      <c r="A15" s="88"/>
      <c r="B15" s="23">
        <v>1361</v>
      </c>
      <c r="D15" s="91" t="s">
        <v>129</v>
      </c>
      <c r="E15" s="23" t="s">
        <v>26</v>
      </c>
      <c r="F15" s="57">
        <f>180+40</f>
        <v>220</v>
      </c>
      <c r="G15" s="164"/>
      <c r="H15" s="186" t="e">
        <f>#REF!/3*4</f>
        <v>#REF!</v>
      </c>
      <c r="I15" s="183" t="e">
        <f>H15-#REF!</f>
        <v>#REF!</v>
      </c>
    </row>
    <row r="16" spans="1:9" x14ac:dyDescent="0.2">
      <c r="A16" s="88"/>
      <c r="B16" s="23">
        <v>1361</v>
      </c>
      <c r="C16" s="88"/>
      <c r="D16" s="23">
        <v>7</v>
      </c>
      <c r="E16" s="23" t="s">
        <v>158</v>
      </c>
      <c r="F16" s="57">
        <v>700</v>
      </c>
      <c r="G16" s="164"/>
      <c r="H16" s="186" t="e">
        <f>#REF!/3*4</f>
        <v>#REF!</v>
      </c>
      <c r="I16" s="183" t="e">
        <f>H16-#REF!</f>
        <v>#REF!</v>
      </c>
    </row>
    <row r="17" spans="1:9" x14ac:dyDescent="0.2">
      <c r="A17" s="88"/>
      <c r="B17" s="23">
        <v>1361</v>
      </c>
      <c r="C17" s="88"/>
      <c r="D17" s="23">
        <v>10.23</v>
      </c>
      <c r="E17" s="93" t="s">
        <v>160</v>
      </c>
      <c r="F17" s="57">
        <f>60+30</f>
        <v>90</v>
      </c>
      <c r="G17" s="164"/>
      <c r="H17" s="186" t="e">
        <f>#REF!/3*4</f>
        <v>#REF!</v>
      </c>
      <c r="I17" s="183" t="e">
        <f>H17-#REF!</f>
        <v>#REF!</v>
      </c>
    </row>
    <row r="18" spans="1:9" x14ac:dyDescent="0.2">
      <c r="A18" s="88"/>
      <c r="B18" s="23">
        <v>1361</v>
      </c>
      <c r="C18" s="88"/>
      <c r="D18" s="23">
        <v>11</v>
      </c>
      <c r="E18" s="23" t="s">
        <v>27</v>
      </c>
      <c r="F18" s="57">
        <v>150</v>
      </c>
      <c r="G18" s="164"/>
      <c r="H18" s="186" t="e">
        <f>#REF!/3*4</f>
        <v>#REF!</v>
      </c>
      <c r="I18" s="183" t="e">
        <f>H18-#REF!</f>
        <v>#REF!</v>
      </c>
    </row>
    <row r="19" spans="1:9" x14ac:dyDescent="0.2">
      <c r="A19" s="88"/>
      <c r="B19" s="23">
        <v>1361</v>
      </c>
      <c r="C19" s="88"/>
      <c r="D19" s="23">
        <v>24</v>
      </c>
      <c r="E19" s="23" t="s">
        <v>161</v>
      </c>
      <c r="F19" s="57">
        <v>30</v>
      </c>
      <c r="G19" s="164"/>
      <c r="H19" s="186" t="e">
        <f>#REF!/3*4</f>
        <v>#REF!</v>
      </c>
      <c r="I19" s="183" t="e">
        <f>H19-#REF!</f>
        <v>#REF!</v>
      </c>
    </row>
    <row r="20" spans="1:9" x14ac:dyDescent="0.2">
      <c r="A20" s="88"/>
      <c r="B20" s="23">
        <v>1361</v>
      </c>
      <c r="C20" s="88"/>
      <c r="D20" s="23">
        <v>26</v>
      </c>
      <c r="E20" s="23" t="s">
        <v>162</v>
      </c>
      <c r="F20" s="57">
        <v>2400</v>
      </c>
      <c r="G20" s="164"/>
      <c r="H20" s="186" t="e">
        <f>#REF!/3*4</f>
        <v>#REF!</v>
      </c>
      <c r="I20" s="183" t="e">
        <f>H20-#REF!</f>
        <v>#REF!</v>
      </c>
    </row>
    <row r="21" spans="1:9" x14ac:dyDescent="0.2">
      <c r="A21" s="88"/>
      <c r="B21" s="23">
        <v>1353</v>
      </c>
      <c r="C21" s="88"/>
      <c r="D21" s="23">
        <v>26</v>
      </c>
      <c r="E21" s="23" t="s">
        <v>189</v>
      </c>
      <c r="F21" s="57">
        <v>400</v>
      </c>
      <c r="G21" s="164"/>
      <c r="H21" s="186" t="e">
        <f>#REF!/3*4</f>
        <v>#REF!</v>
      </c>
      <c r="I21" s="183" t="e">
        <f>H21-#REF!</f>
        <v>#REF!</v>
      </c>
    </row>
    <row r="22" spans="1:9" x14ac:dyDescent="0.2">
      <c r="A22" s="88"/>
      <c r="B22" s="23">
        <v>1361</v>
      </c>
      <c r="C22" s="88"/>
      <c r="D22" s="23">
        <v>32.33</v>
      </c>
      <c r="E22" s="23" t="s">
        <v>126</v>
      </c>
      <c r="F22" s="57">
        <v>750</v>
      </c>
      <c r="G22" s="164"/>
      <c r="H22" s="186" t="e">
        <f>#REF!/3*4</f>
        <v>#REF!</v>
      </c>
      <c r="I22" s="183" t="e">
        <f>H22-#REF!</f>
        <v>#REF!</v>
      </c>
    </row>
    <row r="23" spans="1:9" x14ac:dyDescent="0.2">
      <c r="A23" s="88"/>
      <c r="B23" s="23">
        <v>1361</v>
      </c>
      <c r="C23" s="88"/>
      <c r="D23" s="23">
        <v>35</v>
      </c>
      <c r="E23" s="23" t="s">
        <v>204</v>
      </c>
      <c r="F23" s="57">
        <v>35</v>
      </c>
      <c r="G23" s="164"/>
      <c r="H23" s="186" t="e">
        <f>#REF!/3*4</f>
        <v>#REF!</v>
      </c>
      <c r="I23" s="183" t="e">
        <f>H23-#REF!</f>
        <v>#REF!</v>
      </c>
    </row>
    <row r="24" spans="1:9" x14ac:dyDescent="0.2">
      <c r="A24" s="88"/>
      <c r="B24" s="23">
        <v>1361</v>
      </c>
      <c r="C24" s="88"/>
      <c r="D24" s="23">
        <v>40</v>
      </c>
      <c r="E24" s="23" t="s">
        <v>28</v>
      </c>
      <c r="F24" s="57">
        <v>0</v>
      </c>
      <c r="G24" s="164"/>
      <c r="H24" s="186" t="e">
        <f>#REF!/3*4</f>
        <v>#REF!</v>
      </c>
      <c r="I24" s="183" t="e">
        <f>H24-#REF!</f>
        <v>#REF!</v>
      </c>
    </row>
    <row r="25" spans="1:9" x14ac:dyDescent="0.2">
      <c r="A25" s="88"/>
      <c r="B25" s="23">
        <v>1361</v>
      </c>
      <c r="C25" s="88"/>
      <c r="D25" s="91" t="s">
        <v>188</v>
      </c>
      <c r="E25" s="23" t="s">
        <v>93</v>
      </c>
      <c r="F25" s="57"/>
      <c r="G25" s="164"/>
      <c r="H25" s="251">
        <v>1</v>
      </c>
      <c r="I25" s="183" t="e">
        <f>H25-#REF!</f>
        <v>#REF!</v>
      </c>
    </row>
    <row r="26" spans="1:9" x14ac:dyDescent="0.2">
      <c r="A26" s="88"/>
      <c r="B26" s="88"/>
      <c r="C26" s="88"/>
      <c r="D26" s="88"/>
      <c r="E26" s="25" t="s">
        <v>229</v>
      </c>
      <c r="F26" s="58">
        <f>SUM(F27:F29)</f>
        <v>2400</v>
      </c>
      <c r="G26" s="91"/>
      <c r="H26" s="216" t="e">
        <f>SUM(H27:H29)</f>
        <v>#REF!</v>
      </c>
      <c r="I26" s="216" t="e">
        <f>SUM(I27:I29)</f>
        <v>#REF!</v>
      </c>
    </row>
    <row r="27" spans="1:9" x14ac:dyDescent="0.2">
      <c r="A27" s="88"/>
      <c r="B27" s="23">
        <v>1332.1333999999999</v>
      </c>
      <c r="C27" s="88"/>
      <c r="D27" s="23">
        <v>23.12</v>
      </c>
      <c r="E27" s="23" t="s">
        <v>101</v>
      </c>
      <c r="F27" s="57">
        <v>0</v>
      </c>
      <c r="G27" s="164"/>
      <c r="H27" s="186" t="e">
        <f>#REF!</f>
        <v>#REF!</v>
      </c>
      <c r="I27" s="183" t="e">
        <f>H27-#REF!</f>
        <v>#REF!</v>
      </c>
    </row>
    <row r="28" spans="1:9" x14ac:dyDescent="0.2">
      <c r="A28" s="88"/>
      <c r="B28" s="23">
        <v>1334</v>
      </c>
      <c r="C28" s="88"/>
      <c r="D28" s="23"/>
      <c r="E28" s="23" t="s">
        <v>330</v>
      </c>
      <c r="F28" s="57">
        <v>0</v>
      </c>
      <c r="G28" s="164"/>
      <c r="H28" s="251">
        <v>125</v>
      </c>
      <c r="I28" s="183" t="e">
        <f>H28-#REF!</f>
        <v>#REF!</v>
      </c>
    </row>
    <row r="29" spans="1:9" x14ac:dyDescent="0.2">
      <c r="A29" s="88"/>
      <c r="B29" s="23">
        <v>1381</v>
      </c>
      <c r="C29" s="88"/>
      <c r="D29" s="23">
        <v>401</v>
      </c>
      <c r="E29" s="23" t="s">
        <v>339</v>
      </c>
      <c r="F29" s="57">
        <v>2400</v>
      </c>
      <c r="G29" s="164" t="s">
        <v>355</v>
      </c>
      <c r="H29" s="251">
        <v>5100</v>
      </c>
      <c r="I29" s="183" t="e">
        <f>H29-#REF!</f>
        <v>#REF!</v>
      </c>
    </row>
    <row r="30" spans="1:9" x14ac:dyDescent="0.2">
      <c r="A30" s="88"/>
      <c r="B30" s="88"/>
      <c r="C30" s="88"/>
      <c r="D30" s="88"/>
      <c r="E30" s="25" t="s">
        <v>142</v>
      </c>
      <c r="F30" s="58">
        <f>SUM(F31:F35)</f>
        <v>3352</v>
      </c>
      <c r="G30" s="225"/>
      <c r="H30" s="216" t="e">
        <f>SUM(H31:H34)</f>
        <v>#REF!</v>
      </c>
      <c r="I30" s="216" t="e">
        <f>SUM(I31:I35)</f>
        <v>#REF!</v>
      </c>
    </row>
    <row r="31" spans="1:9" x14ac:dyDescent="0.2">
      <c r="A31" s="88"/>
      <c r="B31" s="23">
        <v>1340</v>
      </c>
      <c r="C31" s="88"/>
      <c r="D31" s="23">
        <v>240</v>
      </c>
      <c r="E31" s="23" t="s">
        <v>95</v>
      </c>
      <c r="F31" s="57">
        <v>3074</v>
      </c>
      <c r="G31" s="91" t="s">
        <v>237</v>
      </c>
      <c r="H31" s="184" t="e">
        <f>#REF!</f>
        <v>#REF!</v>
      </c>
      <c r="I31" s="183" t="e">
        <f>H31-#REF!</f>
        <v>#REF!</v>
      </c>
    </row>
    <row r="32" spans="1:9" x14ac:dyDescent="0.2">
      <c r="A32" s="88"/>
      <c r="B32" s="23">
        <v>1341</v>
      </c>
      <c r="C32" s="88"/>
      <c r="D32" s="23">
        <v>5</v>
      </c>
      <c r="E32" s="23" t="s">
        <v>98</v>
      </c>
      <c r="F32" s="57">
        <v>128</v>
      </c>
      <c r="G32" s="91"/>
      <c r="H32" s="184" t="e">
        <f>#REF!</f>
        <v>#REF!</v>
      </c>
      <c r="I32" s="183" t="e">
        <f>H32-#REF!</f>
        <v>#REF!</v>
      </c>
    </row>
    <row r="33" spans="1:9" x14ac:dyDescent="0.2">
      <c r="A33" s="88"/>
      <c r="B33" s="23">
        <v>1343</v>
      </c>
      <c r="C33" s="88"/>
      <c r="D33" s="23">
        <v>30</v>
      </c>
      <c r="E33" s="23" t="s">
        <v>99</v>
      </c>
      <c r="F33" s="57">
        <v>95</v>
      </c>
      <c r="G33" s="91"/>
      <c r="H33" s="186" t="e">
        <f>#REF!/3*4</f>
        <v>#REF!</v>
      </c>
      <c r="I33" s="183" t="e">
        <f>H33-#REF!</f>
        <v>#REF!</v>
      </c>
    </row>
    <row r="34" spans="1:9" x14ac:dyDescent="0.2">
      <c r="A34" s="88"/>
      <c r="B34" s="23">
        <v>1344</v>
      </c>
      <c r="C34" s="88"/>
      <c r="D34" s="23">
        <v>31</v>
      </c>
      <c r="E34" s="23" t="s">
        <v>100</v>
      </c>
      <c r="F34" s="57">
        <v>0</v>
      </c>
      <c r="G34" s="91" t="s">
        <v>341</v>
      </c>
      <c r="H34" s="184">
        <v>93</v>
      </c>
      <c r="I34" s="183" t="e">
        <f>H34-#REF!</f>
        <v>#REF!</v>
      </c>
    </row>
    <row r="35" spans="1:9" ht="13.5" customHeight="1" x14ac:dyDescent="0.2">
      <c r="A35" s="88"/>
      <c r="B35" s="23">
        <v>1345</v>
      </c>
      <c r="C35" s="88"/>
      <c r="D35" s="23">
        <v>28</v>
      </c>
      <c r="E35" s="23" t="s">
        <v>293</v>
      </c>
      <c r="F35" s="57">
        <v>55</v>
      </c>
      <c r="G35" s="91"/>
      <c r="H35" s="184" t="e">
        <f>#REF!</f>
        <v>#REF!</v>
      </c>
      <c r="I35" s="183" t="e">
        <f>H35-#REF!</f>
        <v>#REF!</v>
      </c>
    </row>
    <row r="36" spans="1:9" x14ac:dyDescent="0.2">
      <c r="A36" s="77" t="s">
        <v>29</v>
      </c>
      <c r="B36" s="25"/>
      <c r="C36" s="77"/>
      <c r="D36" s="25"/>
      <c r="E36" s="25"/>
      <c r="F36" s="58">
        <f>SUM(F37)</f>
        <v>4000</v>
      </c>
      <c r="G36" s="165"/>
      <c r="H36" s="216" t="e">
        <f>SUM(H37)</f>
        <v>#REF!</v>
      </c>
      <c r="I36" s="216" t="e">
        <f>SUM(I37)</f>
        <v>#REF!</v>
      </c>
    </row>
    <row r="37" spans="1:9" ht="13.5" thickBot="1" x14ac:dyDescent="0.25">
      <c r="A37" s="88"/>
      <c r="B37" s="23">
        <v>1511</v>
      </c>
      <c r="C37" s="88" t="s">
        <v>30</v>
      </c>
      <c r="D37" s="88"/>
      <c r="E37" s="23" t="s">
        <v>168</v>
      </c>
      <c r="F37" s="57">
        <v>4000</v>
      </c>
      <c r="G37" s="91"/>
      <c r="H37" s="184" t="e">
        <f>#REF!</f>
        <v>#REF!</v>
      </c>
      <c r="I37" s="183" t="e">
        <f>H37-#REF!</f>
        <v>#REF!</v>
      </c>
    </row>
    <row r="38" spans="1:9" ht="18" customHeight="1" thickBot="1" x14ac:dyDescent="0.3">
      <c r="A38" s="94" t="s">
        <v>31</v>
      </c>
      <c r="B38" s="95"/>
      <c r="C38" s="94"/>
      <c r="D38" s="95"/>
      <c r="E38" s="94"/>
      <c r="F38" s="59">
        <f>SUM(F5+F14+F26+F30+F36)</f>
        <v>93221</v>
      </c>
      <c r="G38" s="59"/>
      <c r="H38" s="219" t="e">
        <f>SUM(H5+H14+H26+H30+H36)</f>
        <v>#REF!</v>
      </c>
      <c r="I38" s="219" t="e">
        <f>SUM(I5+I14+I26+I30+I36)</f>
        <v>#REF!</v>
      </c>
    </row>
    <row r="39" spans="1:9" x14ac:dyDescent="0.2">
      <c r="A39" s="89"/>
      <c r="B39" s="63"/>
      <c r="C39" s="89"/>
      <c r="D39" s="63"/>
      <c r="E39" s="89" t="s">
        <v>32</v>
      </c>
      <c r="F39" s="62"/>
      <c r="G39" s="166"/>
      <c r="H39" s="220"/>
      <c r="I39" s="220"/>
    </row>
    <row r="40" spans="1:9" x14ac:dyDescent="0.2">
      <c r="A40" s="77" t="s">
        <v>33</v>
      </c>
      <c r="B40" s="25"/>
      <c r="C40" s="77"/>
      <c r="D40" s="25"/>
      <c r="E40" s="25"/>
      <c r="F40" s="58"/>
      <c r="G40" s="165"/>
      <c r="H40" s="221"/>
      <c r="I40" s="221"/>
    </row>
    <row r="41" spans="1:9" x14ac:dyDescent="0.2">
      <c r="A41" s="88"/>
      <c r="B41" s="25"/>
      <c r="C41" s="88"/>
      <c r="D41" s="25"/>
      <c r="E41" s="25" t="s">
        <v>140</v>
      </c>
      <c r="F41" s="58">
        <f>SUM(F42:F61)</f>
        <v>8979</v>
      </c>
      <c r="G41" s="91"/>
      <c r="H41" s="216" t="e">
        <f>SUM(H42:H61)</f>
        <v>#REF!</v>
      </c>
      <c r="I41" s="216" t="e">
        <f>SUM(I42:I61)</f>
        <v>#REF!</v>
      </c>
    </row>
    <row r="42" spans="1:9" x14ac:dyDescent="0.2">
      <c r="A42" s="88"/>
      <c r="B42" s="23">
        <v>2111</v>
      </c>
      <c r="C42" s="88">
        <v>1031</v>
      </c>
      <c r="D42" s="23">
        <v>201</v>
      </c>
      <c r="E42" s="23" t="s">
        <v>89</v>
      </c>
      <c r="F42" s="57">
        <v>400</v>
      </c>
      <c r="G42" s="91"/>
      <c r="H42" s="251">
        <v>800</v>
      </c>
      <c r="I42" s="183" t="e">
        <f>H42-#REF!</f>
        <v>#REF!</v>
      </c>
    </row>
    <row r="43" spans="1:9" x14ac:dyDescent="0.2">
      <c r="A43" s="88"/>
      <c r="B43" s="23">
        <v>2111</v>
      </c>
      <c r="C43" s="88">
        <v>2219</v>
      </c>
      <c r="D43" s="23">
        <v>43</v>
      </c>
      <c r="E43" s="23" t="s">
        <v>165</v>
      </c>
      <c r="F43" s="57">
        <v>1070</v>
      </c>
      <c r="G43" s="91"/>
      <c r="H43" s="186" t="e">
        <f>#REF!/3*4</f>
        <v>#REF!</v>
      </c>
      <c r="I43" s="183" t="e">
        <f>H43-#REF!</f>
        <v>#REF!</v>
      </c>
    </row>
    <row r="44" spans="1:9" x14ac:dyDescent="0.2">
      <c r="A44" s="88"/>
      <c r="B44" s="23">
        <v>2111</v>
      </c>
      <c r="C44" s="88">
        <v>3113</v>
      </c>
      <c r="D44" s="23">
        <v>302</v>
      </c>
      <c r="E44" s="23" t="s">
        <v>306</v>
      </c>
      <c r="F44" s="57">
        <v>260</v>
      </c>
      <c r="G44" s="91"/>
      <c r="H44" s="186" t="e">
        <f>#REF!/3*4</f>
        <v>#REF!</v>
      </c>
      <c r="I44" s="183" t="e">
        <f>H44-#REF!</f>
        <v>#REF!</v>
      </c>
    </row>
    <row r="45" spans="1:9" x14ac:dyDescent="0.2">
      <c r="A45" s="88"/>
      <c r="B45" s="23">
        <v>2111</v>
      </c>
      <c r="C45" s="88">
        <v>3613</v>
      </c>
      <c r="D45" s="23">
        <v>316</v>
      </c>
      <c r="E45" s="23" t="s">
        <v>308</v>
      </c>
      <c r="F45" s="57">
        <v>195</v>
      </c>
      <c r="G45" s="91"/>
      <c r="H45" s="186" t="e">
        <f>#REF!/3*4</f>
        <v>#REF!</v>
      </c>
      <c r="I45" s="183" t="e">
        <f>H45-#REF!</f>
        <v>#REF!</v>
      </c>
    </row>
    <row r="46" spans="1:9" x14ac:dyDescent="0.2">
      <c r="A46" s="88"/>
      <c r="B46" s="23">
        <v>2111</v>
      </c>
      <c r="C46" s="88"/>
      <c r="D46" s="23"/>
      <c r="E46" s="23" t="s">
        <v>358</v>
      </c>
      <c r="F46" s="57">
        <v>200</v>
      </c>
      <c r="G46" s="91"/>
      <c r="H46" s="186"/>
      <c r="I46" s="183"/>
    </row>
    <row r="47" spans="1:9" x14ac:dyDescent="0.2">
      <c r="A47" s="88"/>
      <c r="B47" s="23">
        <v>2111</v>
      </c>
      <c r="C47" s="88">
        <v>3314</v>
      </c>
      <c r="D47" s="23">
        <v>504</v>
      </c>
      <c r="E47" s="23" t="s">
        <v>164</v>
      </c>
      <c r="F47" s="57">
        <v>96</v>
      </c>
      <c r="G47" s="91"/>
      <c r="H47" s="251">
        <v>96</v>
      </c>
      <c r="I47" s="183" t="e">
        <f>H47-#REF!</f>
        <v>#REF!</v>
      </c>
    </row>
    <row r="48" spans="1:9" x14ac:dyDescent="0.2">
      <c r="A48" s="88"/>
      <c r="B48" s="23">
        <v>2111</v>
      </c>
      <c r="C48" s="246" t="s">
        <v>251</v>
      </c>
      <c r="D48" s="23">
        <v>41</v>
      </c>
      <c r="E48" s="23" t="s">
        <v>37</v>
      </c>
      <c r="F48" s="57">
        <v>80</v>
      </c>
      <c r="G48" s="91"/>
      <c r="H48" s="186" t="e">
        <f>#REF!/3*4</f>
        <v>#REF!</v>
      </c>
      <c r="I48" s="183" t="e">
        <f>H48-#REF!</f>
        <v>#REF!</v>
      </c>
    </row>
    <row r="49" spans="1:9" x14ac:dyDescent="0.2">
      <c r="A49" s="88"/>
      <c r="B49" s="23">
        <v>2111</v>
      </c>
      <c r="C49" s="88">
        <v>3349</v>
      </c>
      <c r="D49" s="23">
        <v>42</v>
      </c>
      <c r="E49" s="23" t="s">
        <v>34</v>
      </c>
      <c r="F49" s="57">
        <v>100</v>
      </c>
      <c r="G49" s="91"/>
      <c r="H49" s="186" t="e">
        <f>#REF!/3*4</f>
        <v>#REF!</v>
      </c>
      <c r="I49" s="183" t="e">
        <f>H49-#REF!</f>
        <v>#REF!</v>
      </c>
    </row>
    <row r="50" spans="1:9" x14ac:dyDescent="0.2">
      <c r="A50" s="88"/>
      <c r="B50" s="23">
        <v>2111</v>
      </c>
      <c r="C50" s="88">
        <v>3612</v>
      </c>
      <c r="D50" s="23" t="s">
        <v>267</v>
      </c>
      <c r="E50" s="23" t="s">
        <v>169</v>
      </c>
      <c r="F50" s="57">
        <v>2050</v>
      </c>
      <c r="G50" s="105"/>
      <c r="H50" s="186" t="e">
        <f>#REF!/3*4</f>
        <v>#REF!</v>
      </c>
      <c r="I50" s="183" t="e">
        <f>H50-#REF!</f>
        <v>#REF!</v>
      </c>
    </row>
    <row r="51" spans="1:9" x14ac:dyDescent="0.2">
      <c r="A51" s="88"/>
      <c r="B51" s="23">
        <v>2111</v>
      </c>
      <c r="C51" s="88">
        <v>3613</v>
      </c>
      <c r="D51" s="23">
        <v>703</v>
      </c>
      <c r="E51" s="23" t="s">
        <v>170</v>
      </c>
      <c r="F51" s="57">
        <v>300</v>
      </c>
      <c r="G51" s="167"/>
      <c r="H51" s="186" t="e">
        <f>#REF!/3*4</f>
        <v>#REF!</v>
      </c>
      <c r="I51" s="183" t="e">
        <f>H51-#REF!</f>
        <v>#REF!</v>
      </c>
    </row>
    <row r="52" spans="1:9" x14ac:dyDescent="0.2">
      <c r="A52" s="88"/>
      <c r="B52" s="23">
        <v>2111</v>
      </c>
      <c r="C52" s="88">
        <v>3632</v>
      </c>
      <c r="D52" s="23">
        <v>238</v>
      </c>
      <c r="E52" s="23" t="s">
        <v>35</v>
      </c>
      <c r="F52" s="57">
        <v>100</v>
      </c>
      <c r="G52" s="91"/>
      <c r="H52" s="251" t="e">
        <f>#REF!</f>
        <v>#REF!</v>
      </c>
      <c r="I52" s="183" t="e">
        <f>H52-#REF!</f>
        <v>#REF!</v>
      </c>
    </row>
    <row r="53" spans="1:9" x14ac:dyDescent="0.2">
      <c r="A53" s="88"/>
      <c r="B53" s="23">
        <v>2111</v>
      </c>
      <c r="C53" s="88">
        <v>3639</v>
      </c>
      <c r="D53" s="23">
        <v>21.318999999999999</v>
      </c>
      <c r="E53" s="23" t="s">
        <v>231</v>
      </c>
      <c r="F53" s="57">
        <f>18+48</f>
        <v>66</v>
      </c>
      <c r="G53" s="91"/>
      <c r="H53" s="186" t="e">
        <f>#REF!/3*4</f>
        <v>#REF!</v>
      </c>
      <c r="I53" s="183" t="e">
        <f>H53-#REF!</f>
        <v>#REF!</v>
      </c>
    </row>
    <row r="54" spans="1:9" x14ac:dyDescent="0.2">
      <c r="A54" s="88"/>
      <c r="B54" s="23">
        <v>2111.2323999999999</v>
      </c>
      <c r="C54" s="88">
        <v>3639</v>
      </c>
      <c r="D54" s="23">
        <v>239</v>
      </c>
      <c r="E54" s="23" t="s">
        <v>139</v>
      </c>
      <c r="F54" s="57">
        <v>40</v>
      </c>
      <c r="G54" s="91"/>
      <c r="H54" s="186" t="e">
        <f>#REF!/3*4</f>
        <v>#REF!</v>
      </c>
      <c r="I54" s="183" t="e">
        <f>H54-#REF!</f>
        <v>#REF!</v>
      </c>
    </row>
    <row r="55" spans="1:9" x14ac:dyDescent="0.2">
      <c r="A55" s="88"/>
      <c r="B55" s="23">
        <v>2111</v>
      </c>
      <c r="C55" s="88">
        <v>3639</v>
      </c>
      <c r="D55" s="23">
        <v>243</v>
      </c>
      <c r="E55" s="23" t="s">
        <v>88</v>
      </c>
      <c r="F55" s="57">
        <v>45</v>
      </c>
      <c r="G55" s="91"/>
      <c r="H55" s="186" t="e">
        <f>#REF!/3*4</f>
        <v>#REF!</v>
      </c>
      <c r="I55" s="183" t="e">
        <f>H55-#REF!</f>
        <v>#REF!</v>
      </c>
    </row>
    <row r="56" spans="1:9" x14ac:dyDescent="0.2">
      <c r="A56" s="88"/>
      <c r="B56" s="23">
        <v>2111</v>
      </c>
      <c r="C56" s="88">
        <v>4351</v>
      </c>
      <c r="D56" s="23">
        <v>227</v>
      </c>
      <c r="E56" s="23" t="s">
        <v>137</v>
      </c>
      <c r="F56" s="57">
        <f>80+100+750+20</f>
        <v>950</v>
      </c>
      <c r="G56" s="93"/>
      <c r="H56" s="186" t="e">
        <f>#REF!/3*4</f>
        <v>#REF!</v>
      </c>
      <c r="I56" s="183" t="e">
        <f>H56-#REF!</f>
        <v>#REF!</v>
      </c>
    </row>
    <row r="57" spans="1:9" x14ac:dyDescent="0.2">
      <c r="A57" s="88"/>
      <c r="B57" s="23">
        <v>2111</v>
      </c>
      <c r="C57" s="88">
        <v>6171</v>
      </c>
      <c r="D57" s="23">
        <v>911</v>
      </c>
      <c r="E57" s="23" t="s">
        <v>171</v>
      </c>
      <c r="F57" s="57">
        <f>140+60</f>
        <v>200</v>
      </c>
      <c r="G57" s="91"/>
      <c r="H57" s="251" t="e">
        <f>#REF!+30</f>
        <v>#REF!</v>
      </c>
      <c r="I57" s="183" t="e">
        <f>H57-#REF!</f>
        <v>#REF!</v>
      </c>
    </row>
    <row r="58" spans="1:9" x14ac:dyDescent="0.2">
      <c r="A58" s="88"/>
      <c r="B58" s="23">
        <v>2119</v>
      </c>
      <c r="C58" s="88">
        <v>2121</v>
      </c>
      <c r="D58" s="23">
        <v>20</v>
      </c>
      <c r="E58" s="23" t="s">
        <v>205</v>
      </c>
      <c r="F58" s="57">
        <v>30</v>
      </c>
      <c r="G58" s="91"/>
      <c r="H58" s="186" t="e">
        <f>#REF!/3*4</f>
        <v>#REF!</v>
      </c>
      <c r="I58" s="183" t="e">
        <f>H58-#REF!</f>
        <v>#REF!</v>
      </c>
    </row>
    <row r="59" spans="1:9" x14ac:dyDescent="0.2">
      <c r="A59" s="88"/>
      <c r="B59" s="23">
        <v>2122</v>
      </c>
      <c r="C59" s="88"/>
      <c r="D59" s="23"/>
      <c r="E59" s="23" t="s">
        <v>215</v>
      </c>
      <c r="F59" s="57">
        <f>8+462+223+647+657</f>
        <v>1997</v>
      </c>
      <c r="G59" s="105"/>
      <c r="H59" s="184" t="e">
        <f>#REF!</f>
        <v>#REF!</v>
      </c>
      <c r="I59" s="183" t="e">
        <f>H59-#REF!</f>
        <v>#REF!</v>
      </c>
    </row>
    <row r="60" spans="1:9" x14ac:dyDescent="0.2">
      <c r="A60" s="88"/>
      <c r="B60" s="23">
        <v>2129</v>
      </c>
      <c r="C60" s="88">
        <v>3114</v>
      </c>
      <c r="D60" s="23">
        <v>311</v>
      </c>
      <c r="E60" s="23" t="s">
        <v>349</v>
      </c>
      <c r="F60" s="57">
        <v>0</v>
      </c>
      <c r="G60" s="105"/>
      <c r="H60" s="184">
        <v>146</v>
      </c>
      <c r="I60" s="183" t="e">
        <f>H60-#REF!</f>
        <v>#REF!</v>
      </c>
    </row>
    <row r="61" spans="1:9" x14ac:dyDescent="0.2">
      <c r="A61" s="88"/>
      <c r="B61" s="23">
        <v>2324</v>
      </c>
      <c r="C61" s="88">
        <v>3725</v>
      </c>
      <c r="D61" s="23">
        <v>240</v>
      </c>
      <c r="E61" s="23" t="s">
        <v>113</v>
      </c>
      <c r="F61" s="57">
        <f>730+70</f>
        <v>800</v>
      </c>
      <c r="G61" s="225"/>
      <c r="H61" s="186" t="e">
        <f>#REF!/3*4</f>
        <v>#REF!</v>
      </c>
      <c r="I61" s="183" t="e">
        <f>H61-#REF!</f>
        <v>#REF!</v>
      </c>
    </row>
    <row r="62" spans="1:9" ht="15" customHeight="1" x14ac:dyDescent="0.2">
      <c r="A62" s="88"/>
      <c r="B62" s="88"/>
      <c r="C62" s="88"/>
      <c r="D62" s="88"/>
      <c r="E62" s="25" t="s">
        <v>38</v>
      </c>
      <c r="F62" s="58">
        <f>SUM(F63:F73)</f>
        <v>13502</v>
      </c>
      <c r="G62" s="91"/>
      <c r="H62" s="216" t="e">
        <f>SUM(H63:H73)</f>
        <v>#REF!</v>
      </c>
      <c r="I62" s="216" t="e">
        <f>SUM(I63:I73)</f>
        <v>#REF!</v>
      </c>
    </row>
    <row r="63" spans="1:9" x14ac:dyDescent="0.2">
      <c r="A63" s="88"/>
      <c r="B63" s="23">
        <v>2131</v>
      </c>
      <c r="C63" s="88">
        <v>1012</v>
      </c>
      <c r="D63" s="23">
        <v>38</v>
      </c>
      <c r="E63" s="23" t="s">
        <v>181</v>
      </c>
      <c r="F63" s="57">
        <f>414+40</f>
        <v>454</v>
      </c>
      <c r="G63" s="91" t="s">
        <v>292</v>
      </c>
      <c r="H63" s="251" t="e">
        <f>#REF!</f>
        <v>#REF!</v>
      </c>
      <c r="I63" s="183" t="e">
        <f>H63-#REF!</f>
        <v>#REF!</v>
      </c>
    </row>
    <row r="64" spans="1:9" x14ac:dyDescent="0.2">
      <c r="A64" s="88"/>
      <c r="B64" s="23">
        <v>2132</v>
      </c>
      <c r="C64" s="88">
        <v>2121</v>
      </c>
      <c r="D64" s="23">
        <v>237</v>
      </c>
      <c r="E64" s="23" t="s">
        <v>182</v>
      </c>
      <c r="F64" s="57">
        <f>1334+50</f>
        <v>1384</v>
      </c>
      <c r="G64" s="168"/>
      <c r="H64" s="186" t="e">
        <f>#REF!/3*4</f>
        <v>#REF!</v>
      </c>
      <c r="I64" s="183" t="e">
        <f>H64-#REF!</f>
        <v>#REF!</v>
      </c>
    </row>
    <row r="65" spans="1:9" x14ac:dyDescent="0.2">
      <c r="A65" s="88"/>
      <c r="B65" s="23">
        <v>2132</v>
      </c>
      <c r="C65" s="88">
        <v>3113</v>
      </c>
      <c r="D65" s="23">
        <v>302</v>
      </c>
      <c r="E65" s="23" t="s">
        <v>305</v>
      </c>
      <c r="F65" s="57">
        <v>195</v>
      </c>
      <c r="G65" s="168"/>
      <c r="H65" s="251" t="e">
        <f>#REF!</f>
        <v>#REF!</v>
      </c>
      <c r="I65" s="183" t="e">
        <f>H65-#REF!</f>
        <v>#REF!</v>
      </c>
    </row>
    <row r="66" spans="1:9" x14ac:dyDescent="0.2">
      <c r="A66" s="88"/>
      <c r="B66" s="23">
        <v>2132</v>
      </c>
      <c r="C66" s="88">
        <v>3613</v>
      </c>
      <c r="D66" s="23">
        <v>316</v>
      </c>
      <c r="E66" s="23" t="s">
        <v>307</v>
      </c>
      <c r="F66" s="57">
        <v>273</v>
      </c>
      <c r="G66" s="168"/>
      <c r="H66" s="251">
        <v>76</v>
      </c>
      <c r="I66" s="183" t="e">
        <f>H66-#REF!</f>
        <v>#REF!</v>
      </c>
    </row>
    <row r="67" spans="1:9" x14ac:dyDescent="0.2">
      <c r="A67" s="88"/>
      <c r="B67" s="23">
        <v>2132</v>
      </c>
      <c r="C67" s="88">
        <v>3612</v>
      </c>
      <c r="D67" s="23" t="s">
        <v>258</v>
      </c>
      <c r="E67" s="23" t="s">
        <v>136</v>
      </c>
      <c r="F67" s="57">
        <v>7865</v>
      </c>
      <c r="G67" s="91"/>
      <c r="H67" s="186" t="e">
        <f>#REF!/3*4</f>
        <v>#REF!</v>
      </c>
      <c r="I67" s="183" t="e">
        <f>H67-#REF!</f>
        <v>#REF!</v>
      </c>
    </row>
    <row r="68" spans="1:9" x14ac:dyDescent="0.2">
      <c r="A68" s="88"/>
      <c r="B68" s="23">
        <v>2132</v>
      </c>
      <c r="C68" s="88">
        <v>3613</v>
      </c>
      <c r="D68" s="23">
        <v>703</v>
      </c>
      <c r="E68" s="23" t="s">
        <v>39</v>
      </c>
      <c r="F68" s="57">
        <v>750</v>
      </c>
      <c r="G68" s="91"/>
      <c r="H68" s="186" t="e">
        <f>#REF!/3*4</f>
        <v>#REF!</v>
      </c>
      <c r="I68" s="183" t="e">
        <f>H68-#REF!</f>
        <v>#REF!</v>
      </c>
    </row>
    <row r="69" spans="1:9" ht="13.5" customHeight="1" x14ac:dyDescent="0.2">
      <c r="A69" s="88"/>
      <c r="B69" s="23">
        <v>2132</v>
      </c>
      <c r="C69" s="88">
        <v>3634</v>
      </c>
      <c r="D69" s="23">
        <v>21</v>
      </c>
      <c r="E69" s="23" t="s">
        <v>40</v>
      </c>
      <c r="F69" s="57">
        <v>951</v>
      </c>
      <c r="G69" s="91"/>
      <c r="H69" s="186" t="e">
        <f>#REF!/3*4</f>
        <v>#REF!</v>
      </c>
      <c r="I69" s="183" t="e">
        <f>H69-#REF!</f>
        <v>#REF!</v>
      </c>
    </row>
    <row r="70" spans="1:9" x14ac:dyDescent="0.2">
      <c r="A70" s="88"/>
      <c r="B70" s="23">
        <v>2132</v>
      </c>
      <c r="C70" s="88">
        <v>3639</v>
      </c>
      <c r="D70" s="23">
        <v>21</v>
      </c>
      <c r="E70" s="23" t="s">
        <v>167</v>
      </c>
      <c r="F70" s="57">
        <f>202+275+123</f>
        <v>600</v>
      </c>
      <c r="G70" s="91"/>
      <c r="H70" s="186" t="e">
        <f>#REF!/3*4</f>
        <v>#REF!</v>
      </c>
      <c r="I70" s="183" t="e">
        <f>H70-#REF!</f>
        <v>#REF!</v>
      </c>
    </row>
    <row r="71" spans="1:9" x14ac:dyDescent="0.2">
      <c r="A71" s="88"/>
      <c r="B71" s="23">
        <v>2132</v>
      </c>
      <c r="C71" s="88">
        <v>3639</v>
      </c>
      <c r="D71" s="23">
        <v>319</v>
      </c>
      <c r="E71" s="23" t="s">
        <v>233</v>
      </c>
      <c r="F71" s="57">
        <v>274</v>
      </c>
      <c r="G71" s="91"/>
      <c r="H71" s="186" t="e">
        <f>#REF!/3*4</f>
        <v>#REF!</v>
      </c>
      <c r="I71" s="183" t="e">
        <f>H71-#REF!</f>
        <v>#REF!</v>
      </c>
    </row>
    <row r="72" spans="1:9" x14ac:dyDescent="0.2">
      <c r="A72" s="88"/>
      <c r="B72" s="23">
        <v>2133</v>
      </c>
      <c r="C72" s="88">
        <v>3639</v>
      </c>
      <c r="D72" s="23">
        <v>34</v>
      </c>
      <c r="E72" s="23" t="s">
        <v>166</v>
      </c>
      <c r="F72" s="57">
        <v>44</v>
      </c>
      <c r="G72" s="91"/>
      <c r="H72" s="186" t="e">
        <f>#REF!/3*4</f>
        <v>#REF!</v>
      </c>
      <c r="I72" s="183" t="e">
        <f>H72-#REF!</f>
        <v>#REF!</v>
      </c>
    </row>
    <row r="73" spans="1:9" x14ac:dyDescent="0.2">
      <c r="A73" s="88"/>
      <c r="B73" s="23">
        <v>2132</v>
      </c>
      <c r="C73" s="88">
        <v>4355</v>
      </c>
      <c r="D73" s="23">
        <v>311</v>
      </c>
      <c r="E73" s="23" t="s">
        <v>239</v>
      </c>
      <c r="F73" s="57">
        <v>712</v>
      </c>
      <c r="G73" s="91"/>
      <c r="H73" s="184">
        <f>F73</f>
        <v>712</v>
      </c>
      <c r="I73" s="183" t="e">
        <f>H73-#REF!</f>
        <v>#REF!</v>
      </c>
    </row>
    <row r="74" spans="1:9" ht="14.25" customHeight="1" x14ac:dyDescent="0.2">
      <c r="A74" s="88"/>
      <c r="B74" s="88"/>
      <c r="C74" s="88"/>
      <c r="D74" s="88"/>
      <c r="E74" s="25" t="s">
        <v>86</v>
      </c>
      <c r="F74" s="58">
        <f>SUM(F75:F78)</f>
        <v>48</v>
      </c>
      <c r="G74" s="169"/>
      <c r="H74" s="216" t="e">
        <f>SUM(H75:H78)</f>
        <v>#REF!</v>
      </c>
      <c r="I74" s="216" t="e">
        <f>SUM(I75:I78)</f>
        <v>#REF!</v>
      </c>
    </row>
    <row r="75" spans="1:9" x14ac:dyDescent="0.2">
      <c r="A75" s="88"/>
      <c r="B75" s="23">
        <v>2141</v>
      </c>
      <c r="C75" s="88">
        <v>6310</v>
      </c>
      <c r="D75" s="23">
        <v>314</v>
      </c>
      <c r="E75" s="23" t="s">
        <v>244</v>
      </c>
      <c r="F75" s="57">
        <v>11</v>
      </c>
      <c r="G75" s="91"/>
      <c r="H75" s="186" t="e">
        <f>#REF!/3*4</f>
        <v>#REF!</v>
      </c>
      <c r="I75" s="183" t="e">
        <f>H75-#REF!</f>
        <v>#REF!</v>
      </c>
    </row>
    <row r="76" spans="1:9" x14ac:dyDescent="0.2">
      <c r="A76" s="88"/>
      <c r="B76" s="23">
        <v>2143</v>
      </c>
      <c r="C76" s="88"/>
      <c r="D76" s="23"/>
      <c r="E76" s="23" t="s">
        <v>252</v>
      </c>
      <c r="F76" s="57">
        <v>0</v>
      </c>
      <c r="G76" s="91"/>
      <c r="H76" s="186" t="e">
        <f>#REF!/3*4</f>
        <v>#REF!</v>
      </c>
      <c r="I76" s="183" t="e">
        <f>H76-#REF!</f>
        <v>#REF!</v>
      </c>
    </row>
    <row r="77" spans="1:9" x14ac:dyDescent="0.2">
      <c r="A77" s="88"/>
      <c r="B77" s="23">
        <v>2141</v>
      </c>
      <c r="C77" s="88">
        <v>6310</v>
      </c>
      <c r="D77" s="23">
        <v>245</v>
      </c>
      <c r="E77" s="23" t="s">
        <v>172</v>
      </c>
      <c r="F77" s="57">
        <v>32</v>
      </c>
      <c r="G77" s="91"/>
      <c r="H77" s="186" t="e">
        <f>#REF!/3*4</f>
        <v>#REF!</v>
      </c>
      <c r="I77" s="183" t="e">
        <f>H77-#REF!</f>
        <v>#REF!</v>
      </c>
    </row>
    <row r="78" spans="1:9" ht="13.5" customHeight="1" x14ac:dyDescent="0.2">
      <c r="A78" s="88"/>
      <c r="B78" s="23">
        <v>2141</v>
      </c>
      <c r="C78" s="88">
        <v>6310</v>
      </c>
      <c r="D78" s="23">
        <v>318</v>
      </c>
      <c r="E78" s="23" t="s">
        <v>395</v>
      </c>
      <c r="F78" s="57">
        <v>5</v>
      </c>
      <c r="G78" s="91"/>
      <c r="H78" s="251" t="e">
        <f>#REF!</f>
        <v>#REF!</v>
      </c>
      <c r="I78" s="183" t="e">
        <f>H78-#REF!</f>
        <v>#REF!</v>
      </c>
    </row>
    <row r="79" spans="1:9" x14ac:dyDescent="0.2">
      <c r="A79" s="77" t="s">
        <v>125</v>
      </c>
      <c r="B79" s="25"/>
      <c r="C79" s="77"/>
      <c r="D79" s="25"/>
      <c r="E79" s="25"/>
      <c r="F79" s="58">
        <f>SUM(F80:F86)</f>
        <v>1190</v>
      </c>
      <c r="G79" s="165"/>
      <c r="H79" s="216" t="e">
        <f>SUM(H80:H86)</f>
        <v>#REF!</v>
      </c>
      <c r="I79" s="216" t="e">
        <f>SUM(I80:I86)</f>
        <v>#REF!</v>
      </c>
    </row>
    <row r="80" spans="1:9" x14ac:dyDescent="0.2">
      <c r="A80" s="88"/>
      <c r="B80" s="23">
        <v>2212</v>
      </c>
      <c r="C80" s="88">
        <v>6171</v>
      </c>
      <c r="D80" s="23">
        <v>11</v>
      </c>
      <c r="E80" s="23" t="s">
        <v>130</v>
      </c>
      <c r="F80" s="57">
        <v>5</v>
      </c>
      <c r="G80" s="165"/>
      <c r="H80" s="186" t="e">
        <f>#REF!/3*4</f>
        <v>#REF!</v>
      </c>
      <c r="I80" s="183" t="e">
        <f>H80-#REF!</f>
        <v>#REF!</v>
      </c>
    </row>
    <row r="81" spans="1:9" x14ac:dyDescent="0.2">
      <c r="B81" s="23">
        <v>2212</v>
      </c>
      <c r="C81" s="88">
        <v>6171</v>
      </c>
      <c r="D81" s="23">
        <v>14.33</v>
      </c>
      <c r="E81" s="23" t="s">
        <v>214</v>
      </c>
      <c r="F81" s="57">
        <v>65</v>
      </c>
      <c r="G81" s="91"/>
      <c r="H81" s="186" t="e">
        <f>#REF!/3*4</f>
        <v>#REF!</v>
      </c>
      <c r="I81" s="183" t="e">
        <f>H81-#REF!</f>
        <v>#REF!</v>
      </c>
    </row>
    <row r="82" spans="1:9" x14ac:dyDescent="0.2">
      <c r="A82" s="78"/>
      <c r="B82" s="23">
        <v>2212</v>
      </c>
      <c r="C82" s="88">
        <v>2169</v>
      </c>
      <c r="D82" s="23">
        <v>15</v>
      </c>
      <c r="E82" s="23" t="s">
        <v>157</v>
      </c>
      <c r="F82" s="57">
        <v>40</v>
      </c>
      <c r="G82" s="252"/>
      <c r="H82" s="186" t="e">
        <f>#REF!/3*4</f>
        <v>#REF!</v>
      </c>
      <c r="I82" s="183" t="e">
        <f>H82-#REF!</f>
        <v>#REF!</v>
      </c>
    </row>
    <row r="83" spans="1:9" x14ac:dyDescent="0.2">
      <c r="A83" s="88"/>
      <c r="B83" s="23">
        <v>2212</v>
      </c>
      <c r="C83" s="160" t="s">
        <v>178</v>
      </c>
      <c r="D83" s="23">
        <v>17</v>
      </c>
      <c r="E83" s="23" t="s">
        <v>128</v>
      </c>
      <c r="F83" s="57">
        <v>30</v>
      </c>
      <c r="G83" s="91"/>
      <c r="H83" s="186" t="e">
        <f>#REF!/3*4</f>
        <v>#REF!</v>
      </c>
      <c r="I83" s="183" t="e">
        <f>H83-#REF!</f>
        <v>#REF!</v>
      </c>
    </row>
    <row r="84" spans="1:9" x14ac:dyDescent="0.2">
      <c r="A84" s="88"/>
      <c r="B84" s="23">
        <v>2212</v>
      </c>
      <c r="C84" s="88">
        <v>6171</v>
      </c>
      <c r="D84" s="23">
        <v>25.26</v>
      </c>
      <c r="E84" s="23" t="s">
        <v>127</v>
      </c>
      <c r="F84" s="57">
        <v>900</v>
      </c>
      <c r="G84" s="91"/>
      <c r="H84" s="186" t="e">
        <f>#REF!/3*4</f>
        <v>#REF!</v>
      </c>
      <c r="I84" s="183" t="e">
        <f>H84-#REF!</f>
        <v>#REF!</v>
      </c>
    </row>
    <row r="85" spans="1:9" x14ac:dyDescent="0.2">
      <c r="A85" s="88"/>
      <c r="B85" s="23">
        <v>2212</v>
      </c>
      <c r="C85" s="88">
        <v>6171</v>
      </c>
      <c r="D85" s="23">
        <v>30.13</v>
      </c>
      <c r="E85" s="23" t="s">
        <v>277</v>
      </c>
      <c r="F85" s="57">
        <v>0</v>
      </c>
      <c r="G85" s="91"/>
      <c r="H85" s="186" t="e">
        <f>#REF!/3*4</f>
        <v>#REF!</v>
      </c>
      <c r="I85" s="183" t="e">
        <f>H85-#REF!</f>
        <v>#REF!</v>
      </c>
    </row>
    <row r="86" spans="1:9" x14ac:dyDescent="0.2">
      <c r="A86" s="88"/>
      <c r="B86" s="23">
        <v>2212</v>
      </c>
      <c r="C86" s="88">
        <v>5311</v>
      </c>
      <c r="D86" s="23">
        <v>16</v>
      </c>
      <c r="E86" s="23" t="s">
        <v>41</v>
      </c>
      <c r="F86" s="57">
        <v>150</v>
      </c>
      <c r="G86" s="91"/>
      <c r="H86" s="186" t="e">
        <f>#REF!/3*4</f>
        <v>#REF!</v>
      </c>
      <c r="I86" s="183" t="e">
        <f>H86-#REF!</f>
        <v>#REF!</v>
      </c>
    </row>
    <row r="87" spans="1:9" x14ac:dyDescent="0.2">
      <c r="A87" s="77" t="s">
        <v>124</v>
      </c>
      <c r="B87" s="23"/>
      <c r="C87" s="88"/>
      <c r="D87" s="23"/>
      <c r="E87" s="23"/>
      <c r="F87" s="58">
        <f>SUM(F88:F93)</f>
        <v>679</v>
      </c>
      <c r="G87" s="225"/>
      <c r="H87" s="216" t="e">
        <f>SUM(H88:H95)</f>
        <v>#REF!</v>
      </c>
      <c r="I87" s="216" t="e">
        <f>SUM(I88:I95)</f>
        <v>#REF!</v>
      </c>
    </row>
    <row r="88" spans="1:9" x14ac:dyDescent="0.2">
      <c r="A88" s="88"/>
      <c r="B88" s="23">
        <v>2321</v>
      </c>
      <c r="C88" s="88">
        <v>2199</v>
      </c>
      <c r="D88" s="23"/>
      <c r="E88" s="23" t="s">
        <v>236</v>
      </c>
      <c r="F88" s="57"/>
      <c r="G88" s="91"/>
      <c r="H88" s="184" t="e">
        <f>#REF!</f>
        <v>#REF!</v>
      </c>
      <c r="I88" s="183" t="e">
        <f>H88-#REF!</f>
        <v>#REF!</v>
      </c>
    </row>
    <row r="89" spans="1:9" x14ac:dyDescent="0.2">
      <c r="A89" s="88"/>
      <c r="B89" s="23">
        <v>2222</v>
      </c>
      <c r="C89" s="88">
        <v>6402</v>
      </c>
      <c r="D89" s="23"/>
      <c r="E89" s="23" t="s">
        <v>383</v>
      </c>
      <c r="F89" s="57">
        <v>79</v>
      </c>
      <c r="G89" s="91"/>
      <c r="H89" s="184" t="e">
        <f>#REF!</f>
        <v>#REF!</v>
      </c>
      <c r="I89" s="183" t="e">
        <f>H89-#REF!</f>
        <v>#REF!</v>
      </c>
    </row>
    <row r="90" spans="1:9" x14ac:dyDescent="0.2">
      <c r="A90" s="88"/>
      <c r="B90" s="23">
        <v>2229</v>
      </c>
      <c r="C90" s="88">
        <v>4355</v>
      </c>
      <c r="D90" s="23"/>
      <c r="E90" s="23" t="s">
        <v>394</v>
      </c>
      <c r="F90" s="57"/>
      <c r="G90" s="91"/>
      <c r="H90" s="184" t="e">
        <f>#REF!</f>
        <v>#REF!</v>
      </c>
      <c r="I90" s="183" t="e">
        <f>H90-#REF!</f>
        <v>#REF!</v>
      </c>
    </row>
    <row r="91" spans="1:9" x14ac:dyDescent="0.2">
      <c r="A91" s="88"/>
      <c r="B91" s="23"/>
      <c r="C91" s="88">
        <v>3613</v>
      </c>
      <c r="D91" s="23">
        <v>305</v>
      </c>
      <c r="E91" s="23" t="s">
        <v>367</v>
      </c>
      <c r="F91" s="57">
        <v>600</v>
      </c>
      <c r="G91" s="91"/>
      <c r="H91" s="184"/>
      <c r="I91" s="183"/>
    </row>
    <row r="92" spans="1:9" x14ac:dyDescent="0.2">
      <c r="A92" s="88"/>
      <c r="B92" s="23">
        <v>2324</v>
      </c>
      <c r="C92" s="88">
        <v>5512</v>
      </c>
      <c r="D92" s="23">
        <v>223</v>
      </c>
      <c r="E92" s="23" t="s">
        <v>273</v>
      </c>
      <c r="F92" s="57"/>
      <c r="G92" s="91"/>
      <c r="H92" s="184" t="e">
        <f>#REF!</f>
        <v>#REF!</v>
      </c>
      <c r="I92" s="183" t="e">
        <f>H92-#REF!</f>
        <v>#REF!</v>
      </c>
    </row>
    <row r="93" spans="1:9" x14ac:dyDescent="0.2">
      <c r="A93" s="88"/>
      <c r="B93" s="23">
        <v>2328</v>
      </c>
      <c r="C93" s="88"/>
      <c r="D93" s="23"/>
      <c r="E93" s="23" t="s">
        <v>340</v>
      </c>
      <c r="F93" s="57"/>
      <c r="G93" s="91"/>
      <c r="H93" s="184" t="e">
        <f>#REF!</f>
        <v>#REF!</v>
      </c>
      <c r="I93" s="183" t="e">
        <f>H93-#REF!</f>
        <v>#REF!</v>
      </c>
    </row>
    <row r="94" spans="1:9" x14ac:dyDescent="0.2">
      <c r="A94" s="77" t="s">
        <v>123</v>
      </c>
      <c r="B94" s="23"/>
      <c r="C94" s="88"/>
      <c r="D94" s="23"/>
      <c r="E94" s="23"/>
      <c r="F94" s="58">
        <f>SUM(F95:F95)</f>
        <v>2995</v>
      </c>
      <c r="G94" s="164"/>
      <c r="H94" s="216" t="e">
        <f>SUM(H95:H95)</f>
        <v>#REF!</v>
      </c>
      <c r="I94" s="216" t="e">
        <f>SUM(I95:I95)</f>
        <v>#REF!</v>
      </c>
    </row>
    <row r="95" spans="1:9" ht="13.5" thickBot="1" x14ac:dyDescent="0.25">
      <c r="A95" s="88"/>
      <c r="B95" s="23"/>
      <c r="C95" s="88"/>
      <c r="D95" s="23"/>
      <c r="E95" s="23" t="s">
        <v>381</v>
      </c>
      <c r="F95" s="57">
        <v>2995</v>
      </c>
      <c r="G95" s="91"/>
      <c r="H95" s="184" t="e">
        <f>#REF!</f>
        <v>#REF!</v>
      </c>
      <c r="I95" s="183" t="e">
        <f>H95-#REF!</f>
        <v>#REF!</v>
      </c>
    </row>
    <row r="96" spans="1:9" ht="16.5" thickBot="1" x14ac:dyDescent="0.3">
      <c r="A96" s="94" t="s">
        <v>42</v>
      </c>
      <c r="B96" s="97"/>
      <c r="C96" s="98"/>
      <c r="D96" s="97"/>
      <c r="E96" s="97"/>
      <c r="F96" s="59">
        <f>SUM(F41+F62+F74+F79+F87+F94)</f>
        <v>27393</v>
      </c>
      <c r="G96" s="170"/>
      <c r="H96" s="59" t="e">
        <f>SUM(H41+H62+H74+H79+H87+H94)</f>
        <v>#REF!</v>
      </c>
      <c r="I96" s="230" t="e">
        <f>SUM(I41+I62+I74+I79+I87+I94)</f>
        <v>#REF!</v>
      </c>
    </row>
    <row r="97" spans="1:9" x14ac:dyDescent="0.2">
      <c r="A97" s="89" t="s">
        <v>143</v>
      </c>
      <c r="B97" s="63"/>
      <c r="C97" s="89"/>
      <c r="D97" s="63"/>
      <c r="E97" s="89" t="s">
        <v>43</v>
      </c>
      <c r="F97" s="62"/>
      <c r="G97" s="166"/>
      <c r="H97" s="24"/>
      <c r="I97" s="24"/>
    </row>
    <row r="98" spans="1:9" x14ac:dyDescent="0.2">
      <c r="A98" s="77" t="s">
        <v>44</v>
      </c>
      <c r="B98" s="25"/>
      <c r="C98" s="77"/>
      <c r="D98" s="25"/>
      <c r="E98" s="25"/>
      <c r="F98" s="58"/>
      <c r="G98" s="165"/>
      <c r="H98" s="187"/>
      <c r="I98" s="187"/>
    </row>
    <row r="99" spans="1:9" x14ac:dyDescent="0.2">
      <c r="A99" s="88"/>
      <c r="B99" s="23">
        <v>3111</v>
      </c>
      <c r="C99" s="88">
        <v>2121</v>
      </c>
      <c r="D99" s="23">
        <v>20</v>
      </c>
      <c r="E99" s="23" t="s">
        <v>173</v>
      </c>
      <c r="F99" s="57">
        <v>50</v>
      </c>
      <c r="G99" s="91"/>
      <c r="H99" s="184" t="e">
        <f>#REF!</f>
        <v>#REF!</v>
      </c>
      <c r="I99" s="183" t="e">
        <f>H99-#REF!</f>
        <v>#REF!</v>
      </c>
    </row>
    <row r="100" spans="1:9" x14ac:dyDescent="0.2">
      <c r="A100" s="88"/>
      <c r="B100" s="23">
        <v>3111</v>
      </c>
      <c r="C100" s="88">
        <v>3612</v>
      </c>
      <c r="D100" s="23">
        <v>326</v>
      </c>
      <c r="E100" s="23" t="s">
        <v>304</v>
      </c>
      <c r="F100" s="57">
        <v>9130</v>
      </c>
      <c r="G100" s="91"/>
      <c r="H100" s="184" t="e">
        <f>#REF!</f>
        <v>#REF!</v>
      </c>
      <c r="I100" s="183" t="e">
        <f>H100-#REF!</f>
        <v>#REF!</v>
      </c>
    </row>
    <row r="101" spans="1:9" x14ac:dyDescent="0.2">
      <c r="A101" s="88"/>
      <c r="B101" s="23">
        <v>3112</v>
      </c>
      <c r="C101" s="88">
        <v>3612</v>
      </c>
      <c r="D101" s="23">
        <v>45</v>
      </c>
      <c r="E101" s="23" t="s">
        <v>174</v>
      </c>
      <c r="F101" s="57">
        <v>4000</v>
      </c>
      <c r="G101" s="91"/>
      <c r="H101" s="184" t="e">
        <f>#REF!+550</f>
        <v>#REF!</v>
      </c>
      <c r="I101" s="183" t="e">
        <f>H101-#REF!</f>
        <v>#REF!</v>
      </c>
    </row>
    <row r="102" spans="1:9" x14ac:dyDescent="0.2">
      <c r="A102" s="88"/>
      <c r="B102" s="23">
        <v>3112</v>
      </c>
      <c r="C102" s="88"/>
      <c r="D102" s="23"/>
      <c r="E102" s="23" t="s">
        <v>396</v>
      </c>
      <c r="F102" s="57"/>
      <c r="G102" s="91"/>
      <c r="H102" s="184">
        <v>390</v>
      </c>
      <c r="I102" s="183" t="e">
        <f>H102-#REF!</f>
        <v>#REF!</v>
      </c>
    </row>
    <row r="103" spans="1:9" ht="13.5" thickBot="1" x14ac:dyDescent="0.25">
      <c r="A103" s="88"/>
      <c r="B103" s="23">
        <v>3112</v>
      </c>
      <c r="C103" s="88">
        <v>3612</v>
      </c>
      <c r="D103" s="23">
        <v>245</v>
      </c>
      <c r="E103" s="23" t="s">
        <v>175</v>
      </c>
      <c r="F103" s="57">
        <v>378</v>
      </c>
      <c r="G103" s="91"/>
      <c r="H103" s="251" t="e">
        <f>#REF!</f>
        <v>#REF!</v>
      </c>
      <c r="I103" s="183" t="e">
        <f>H103-#REF!</f>
        <v>#REF!</v>
      </c>
    </row>
    <row r="104" spans="1:9" ht="15.75" customHeight="1" thickBot="1" x14ac:dyDescent="0.3">
      <c r="A104" s="94" t="s">
        <v>45</v>
      </c>
      <c r="B104" s="97"/>
      <c r="C104" s="98"/>
      <c r="D104" s="97"/>
      <c r="E104" s="97"/>
      <c r="F104" s="59">
        <f>SUM(F99:F103)</f>
        <v>13558</v>
      </c>
      <c r="G104" s="309"/>
      <c r="H104" s="59" t="e">
        <f>SUM(H99:H103)</f>
        <v>#REF!</v>
      </c>
      <c r="I104" s="230" t="e">
        <f>SUM(I99:I103)</f>
        <v>#REF!</v>
      </c>
    </row>
    <row r="105" spans="1:9" x14ac:dyDescent="0.2">
      <c r="A105" s="89" t="s">
        <v>46</v>
      </c>
      <c r="B105" s="64"/>
      <c r="C105" s="99"/>
      <c r="D105" s="64"/>
      <c r="E105" s="89" t="s">
        <v>47</v>
      </c>
      <c r="F105" s="60"/>
      <c r="G105" s="171"/>
      <c r="H105" s="29"/>
      <c r="I105" s="29"/>
    </row>
    <row r="106" spans="1:9" x14ac:dyDescent="0.2">
      <c r="A106" s="77" t="s">
        <v>48</v>
      </c>
      <c r="B106" s="25"/>
      <c r="C106" s="77" t="s">
        <v>274</v>
      </c>
      <c r="D106" s="25" t="s">
        <v>133</v>
      </c>
      <c r="E106" s="25"/>
      <c r="F106" s="58">
        <f>SUM(F107:F122)</f>
        <v>28221</v>
      </c>
      <c r="G106" s="172"/>
      <c r="H106" s="58" t="e">
        <f>SUM(H107:H122)</f>
        <v>#REF!</v>
      </c>
      <c r="I106" s="229" t="e">
        <f>SUM(I107:I122)</f>
        <v>#REF!</v>
      </c>
    </row>
    <row r="107" spans="1:9" x14ac:dyDescent="0.2">
      <c r="A107" s="88"/>
      <c r="B107" s="23">
        <v>4112</v>
      </c>
      <c r="C107" s="23"/>
      <c r="D107" s="23"/>
      <c r="E107" s="23" t="s">
        <v>176</v>
      </c>
      <c r="F107" s="57">
        <v>20372.900000000001</v>
      </c>
      <c r="G107" s="105"/>
      <c r="H107" s="186" t="e">
        <f>#REF!/3*4</f>
        <v>#REF!</v>
      </c>
      <c r="I107" s="183" t="e">
        <f>H107-#REF!</f>
        <v>#REF!</v>
      </c>
    </row>
    <row r="108" spans="1:9" x14ac:dyDescent="0.2">
      <c r="A108" s="88"/>
      <c r="B108" s="23">
        <v>4116</v>
      </c>
      <c r="C108" s="23">
        <v>314</v>
      </c>
      <c r="D108" s="181" t="s">
        <v>250</v>
      </c>
      <c r="E108" s="256" t="s">
        <v>300</v>
      </c>
      <c r="F108" s="57">
        <v>2950</v>
      </c>
      <c r="G108" s="282"/>
      <c r="H108" s="184" t="e">
        <f>#REF!</f>
        <v>#REF!</v>
      </c>
      <c r="I108" s="183" t="e">
        <f>H108-#REF!</f>
        <v>#REF!</v>
      </c>
    </row>
    <row r="109" spans="1:9" x14ac:dyDescent="0.2">
      <c r="A109" s="88"/>
      <c r="B109" s="23">
        <v>4116</v>
      </c>
      <c r="C109" s="23">
        <v>314</v>
      </c>
      <c r="D109" s="181" t="s">
        <v>356</v>
      </c>
      <c r="E109" s="256" t="s">
        <v>262</v>
      </c>
      <c r="F109" s="57">
        <v>518</v>
      </c>
      <c r="G109" s="105"/>
      <c r="H109" s="184" t="e">
        <f>#REF!</f>
        <v>#REF!</v>
      </c>
      <c r="I109" s="183" t="e">
        <f>H109-#REF!</f>
        <v>#REF!</v>
      </c>
    </row>
    <row r="110" spans="1:9" x14ac:dyDescent="0.2">
      <c r="A110" s="88"/>
      <c r="B110" s="23">
        <v>4116</v>
      </c>
      <c r="C110" s="23">
        <v>3005</v>
      </c>
      <c r="D110" s="23">
        <v>3005</v>
      </c>
      <c r="E110" s="299" t="s">
        <v>290</v>
      </c>
      <c r="F110" s="57">
        <v>105</v>
      </c>
      <c r="G110" s="105"/>
      <c r="H110" s="184" t="e">
        <f>#REF!</f>
        <v>#REF!</v>
      </c>
      <c r="I110" s="183" t="e">
        <f>H110-#REF!</f>
        <v>#REF!</v>
      </c>
    </row>
    <row r="111" spans="1:9" x14ac:dyDescent="0.2">
      <c r="A111" s="88"/>
      <c r="B111" s="23">
        <v>4116</v>
      </c>
      <c r="C111" s="23">
        <v>6206</v>
      </c>
      <c r="D111" s="23">
        <v>6206</v>
      </c>
      <c r="E111" s="299" t="s">
        <v>291</v>
      </c>
      <c r="F111" s="57">
        <v>633</v>
      </c>
      <c r="G111" s="105"/>
      <c r="H111" s="184" t="e">
        <f>#REF!</f>
        <v>#REF!</v>
      </c>
      <c r="I111" s="183" t="e">
        <f>H111-#REF!</f>
        <v>#REF!</v>
      </c>
    </row>
    <row r="112" spans="1:9" x14ac:dyDescent="0.2">
      <c r="A112" s="88"/>
      <c r="B112" s="23">
        <v>4116</v>
      </c>
      <c r="C112" s="23">
        <v>103.102</v>
      </c>
      <c r="D112" s="23"/>
      <c r="E112" s="148" t="s">
        <v>301</v>
      </c>
      <c r="F112" s="57">
        <v>700</v>
      </c>
      <c r="G112" s="105"/>
      <c r="H112" s="184" t="e">
        <f>#REF!</f>
        <v>#REF!</v>
      </c>
      <c r="I112" s="183" t="e">
        <f>H112-#REF!</f>
        <v>#REF!</v>
      </c>
    </row>
    <row r="113" spans="1:9" x14ac:dyDescent="0.2">
      <c r="A113" s="88"/>
      <c r="B113" s="23">
        <v>4116</v>
      </c>
      <c r="C113" s="23">
        <v>223</v>
      </c>
      <c r="D113" s="23"/>
      <c r="E113" s="148" t="s">
        <v>343</v>
      </c>
      <c r="F113" s="57">
        <v>0</v>
      </c>
      <c r="G113" s="105"/>
      <c r="H113" s="184" t="e">
        <f>#REF!</f>
        <v>#REF!</v>
      </c>
      <c r="I113" s="183" t="e">
        <f>H113-#REF!</f>
        <v>#REF!</v>
      </c>
    </row>
    <row r="114" spans="1:9" x14ac:dyDescent="0.2">
      <c r="A114" s="88"/>
      <c r="B114" s="23">
        <v>4116</v>
      </c>
      <c r="C114" s="23">
        <v>304</v>
      </c>
      <c r="D114" s="23"/>
      <c r="E114" s="148" t="s">
        <v>345</v>
      </c>
      <c r="F114" s="57">
        <v>0</v>
      </c>
      <c r="G114" s="105"/>
      <c r="H114" s="184" t="e">
        <f>#REF!</f>
        <v>#REF!</v>
      </c>
      <c r="I114" s="183" t="e">
        <f>H114-#REF!</f>
        <v>#REF!</v>
      </c>
    </row>
    <row r="115" spans="1:9" x14ac:dyDescent="0.2">
      <c r="A115" s="88"/>
      <c r="B115" s="23">
        <v>4116</v>
      </c>
      <c r="C115" s="23">
        <v>301</v>
      </c>
      <c r="D115" s="23"/>
      <c r="E115" s="148" t="s">
        <v>344</v>
      </c>
      <c r="F115" s="57">
        <v>0</v>
      </c>
      <c r="G115" s="105"/>
      <c r="H115" s="184" t="e">
        <f>#REF!</f>
        <v>#REF!</v>
      </c>
      <c r="I115" s="183" t="e">
        <f>H115-#REF!</f>
        <v>#REF!</v>
      </c>
    </row>
    <row r="116" spans="1:9" x14ac:dyDescent="0.2">
      <c r="A116" s="88"/>
      <c r="B116" s="23">
        <v>4116</v>
      </c>
      <c r="C116" s="23">
        <v>303</v>
      </c>
      <c r="D116" s="23"/>
      <c r="E116" s="148" t="s">
        <v>352</v>
      </c>
      <c r="F116" s="57">
        <v>0</v>
      </c>
      <c r="G116" s="105"/>
      <c r="H116" s="184" t="e">
        <f>#REF!</f>
        <v>#REF!</v>
      </c>
      <c r="I116" s="183" t="e">
        <f>H116-#REF!</f>
        <v>#REF!</v>
      </c>
    </row>
    <row r="117" spans="1:9" x14ac:dyDescent="0.2">
      <c r="A117" s="88"/>
      <c r="B117" s="23">
        <v>4121</v>
      </c>
      <c r="C117" s="23"/>
      <c r="D117" s="23" t="s">
        <v>243</v>
      </c>
      <c r="E117" s="148" t="s">
        <v>224</v>
      </c>
      <c r="F117" s="57">
        <v>175.1</v>
      </c>
      <c r="G117" s="105"/>
      <c r="H117" s="251">
        <v>151</v>
      </c>
      <c r="I117" s="183" t="e">
        <f>H117-#REF!</f>
        <v>#REF!</v>
      </c>
    </row>
    <row r="118" spans="1:9" x14ac:dyDescent="0.2">
      <c r="A118" s="88"/>
      <c r="B118" s="23">
        <v>4121</v>
      </c>
      <c r="C118" s="23"/>
      <c r="D118" s="23">
        <v>321</v>
      </c>
      <c r="E118" s="148" t="s">
        <v>179</v>
      </c>
      <c r="F118" s="57">
        <f>65+60</f>
        <v>125</v>
      </c>
      <c r="G118" s="105" t="s">
        <v>0</v>
      </c>
      <c r="H118" s="186" t="e">
        <f>#REF!/3*4</f>
        <v>#REF!</v>
      </c>
      <c r="I118" s="183" t="e">
        <f>H118-#REF!</f>
        <v>#REF!</v>
      </c>
    </row>
    <row r="119" spans="1:9" x14ac:dyDescent="0.2">
      <c r="A119" s="88"/>
      <c r="B119" s="23">
        <v>4122</v>
      </c>
      <c r="C119" s="23">
        <v>102</v>
      </c>
      <c r="D119" s="23"/>
      <c r="E119" s="148" t="s">
        <v>312</v>
      </c>
      <c r="F119" s="57">
        <v>500</v>
      </c>
      <c r="G119" s="105" t="s">
        <v>353</v>
      </c>
      <c r="H119" s="251" t="e">
        <f>#REF!</f>
        <v>#REF!</v>
      </c>
      <c r="I119" s="183" t="e">
        <f>H119-#REF!</f>
        <v>#REF!</v>
      </c>
    </row>
    <row r="120" spans="1:9" x14ac:dyDescent="0.2">
      <c r="A120" s="88"/>
      <c r="B120" s="23">
        <v>4122</v>
      </c>
      <c r="C120" s="23">
        <v>307</v>
      </c>
      <c r="D120" s="181" t="s">
        <v>253</v>
      </c>
      <c r="E120" s="23" t="s">
        <v>276</v>
      </c>
      <c r="F120" s="57">
        <v>0</v>
      </c>
      <c r="G120" s="105"/>
      <c r="H120" s="251" t="e">
        <f>#REF!</f>
        <v>#REF!</v>
      </c>
      <c r="I120" s="183" t="e">
        <f>H120-#REF!</f>
        <v>#REF!</v>
      </c>
    </row>
    <row r="121" spans="1:9" x14ac:dyDescent="0.2">
      <c r="A121" s="88"/>
      <c r="B121" s="23">
        <v>4122</v>
      </c>
      <c r="C121" s="23">
        <v>227</v>
      </c>
      <c r="D121" s="23">
        <v>13305</v>
      </c>
      <c r="E121" s="279" t="s">
        <v>275</v>
      </c>
      <c r="F121" s="57">
        <v>1800</v>
      </c>
      <c r="G121" s="105"/>
      <c r="H121" s="184">
        <v>1700</v>
      </c>
      <c r="I121" s="183" t="e">
        <f>H121-#REF!</f>
        <v>#REF!</v>
      </c>
    </row>
    <row r="122" spans="1:9" ht="13.5" customHeight="1" x14ac:dyDescent="0.2">
      <c r="A122" s="88"/>
      <c r="B122" s="23">
        <v>4132</v>
      </c>
      <c r="C122" s="88"/>
      <c r="D122" s="23"/>
      <c r="E122" s="23" t="s">
        <v>380</v>
      </c>
      <c r="F122" s="57">
        <v>342</v>
      </c>
      <c r="G122" s="252"/>
      <c r="H122" s="184">
        <v>22</v>
      </c>
      <c r="I122" s="183" t="e">
        <f>H122-#REF!</f>
        <v>#REF!</v>
      </c>
    </row>
    <row r="123" spans="1:9" x14ac:dyDescent="0.2">
      <c r="A123" s="77" t="s">
        <v>49</v>
      </c>
      <c r="B123" s="25"/>
      <c r="C123" s="77"/>
      <c r="D123" s="25"/>
      <c r="E123" s="25"/>
      <c r="F123" s="58">
        <f>SUM(F124:F126)</f>
        <v>16084</v>
      </c>
      <c r="G123" s="91"/>
      <c r="H123" s="58" t="e">
        <f>SUM(H124:H126)</f>
        <v>#REF!</v>
      </c>
      <c r="I123" s="229" t="e">
        <f>SUM(I124:I126)</f>
        <v>#REF!</v>
      </c>
    </row>
    <row r="124" spans="1:9" x14ac:dyDescent="0.2">
      <c r="A124" s="77"/>
      <c r="B124" s="26"/>
      <c r="C124" s="26"/>
      <c r="D124" s="25"/>
      <c r="E124" s="242" t="s">
        <v>365</v>
      </c>
      <c r="F124" s="248">
        <v>600</v>
      </c>
      <c r="G124" s="105"/>
      <c r="H124" s="184"/>
      <c r="I124" s="183" t="e">
        <f>H124-#REF!</f>
        <v>#REF!</v>
      </c>
    </row>
    <row r="125" spans="1:9" x14ac:dyDescent="0.2">
      <c r="A125" s="77"/>
      <c r="B125" s="26">
        <v>4216</v>
      </c>
      <c r="C125" s="26">
        <v>203</v>
      </c>
      <c r="D125" s="25"/>
      <c r="E125" s="148" t="s">
        <v>351</v>
      </c>
      <c r="F125" s="248">
        <v>15484</v>
      </c>
      <c r="G125" s="304"/>
      <c r="H125" s="184">
        <v>6671</v>
      </c>
      <c r="I125" s="183" t="e">
        <f>H125-#REF!</f>
        <v>#REF!</v>
      </c>
    </row>
    <row r="126" spans="1:9" ht="13.5" thickBot="1" x14ac:dyDescent="0.25">
      <c r="A126" s="77"/>
      <c r="B126" s="26">
        <v>4216</v>
      </c>
      <c r="C126" s="26">
        <v>312</v>
      </c>
      <c r="D126" s="25"/>
      <c r="E126" s="148" t="s">
        <v>338</v>
      </c>
      <c r="F126" s="248">
        <v>0</v>
      </c>
      <c r="G126" s="105"/>
      <c r="H126" s="184" t="e">
        <f>#REF!</f>
        <v>#REF!</v>
      </c>
      <c r="I126" s="183" t="e">
        <f>H126-#REF!</f>
        <v>#REF!</v>
      </c>
    </row>
    <row r="127" spans="1:9" ht="14.25" customHeight="1" thickBot="1" x14ac:dyDescent="0.3">
      <c r="A127" s="94" t="s">
        <v>50</v>
      </c>
      <c r="B127" s="97"/>
      <c r="C127" s="98"/>
      <c r="D127" s="97"/>
      <c r="E127" s="97"/>
      <c r="F127" s="100">
        <f>SUM(F106+F123)</f>
        <v>44305</v>
      </c>
      <c r="G127" s="100"/>
      <c r="H127" s="59" t="e">
        <f>SUM(H106+H123)</f>
        <v>#REF!</v>
      </c>
      <c r="I127" s="230" t="e">
        <f>SUM(I106+I123)</f>
        <v>#REF!</v>
      </c>
    </row>
    <row r="128" spans="1:9" ht="15.75" x14ac:dyDescent="0.25">
      <c r="A128" s="30" t="s">
        <v>8</v>
      </c>
      <c r="B128" s="31"/>
      <c r="C128" s="32"/>
      <c r="D128" s="32"/>
      <c r="E128" s="33"/>
      <c r="F128" s="106">
        <f>SUM(F38+F96+F104+F127)</f>
        <v>178477</v>
      </c>
      <c r="G128" s="173"/>
      <c r="H128" s="106" t="e">
        <f>SUM(H38+H96+H104+H127)</f>
        <v>#REF!</v>
      </c>
      <c r="I128" s="231" t="e">
        <f>SUM(I38+I96+I104+I127)</f>
        <v>#REF!</v>
      </c>
    </row>
    <row r="129" spans="1:9" ht="24" customHeight="1" thickBot="1" x14ac:dyDescent="0.25">
      <c r="A129" s="86"/>
      <c r="B129" s="18"/>
      <c r="C129" s="86"/>
      <c r="D129" s="18"/>
      <c r="E129" s="18"/>
      <c r="F129" s="120"/>
      <c r="G129" s="161"/>
      <c r="H129" s="217"/>
      <c r="I129" s="217"/>
    </row>
    <row r="130" spans="1:9" ht="13.5" thickBot="1" x14ac:dyDescent="0.25">
      <c r="A130" s="34"/>
      <c r="B130" s="35"/>
      <c r="C130" s="34"/>
      <c r="D130" s="35"/>
      <c r="E130" s="36"/>
      <c r="F130" s="283" t="str">
        <f>F3</f>
        <v>R 2019</v>
      </c>
      <c r="G130" s="174"/>
      <c r="H130" s="185" t="s">
        <v>334</v>
      </c>
      <c r="I130" s="185" t="s">
        <v>335</v>
      </c>
    </row>
    <row r="131" spans="1:9" x14ac:dyDescent="0.2">
      <c r="A131" s="34" t="s">
        <v>51</v>
      </c>
      <c r="B131" s="18"/>
      <c r="C131" s="86"/>
      <c r="D131" s="18"/>
      <c r="E131" s="51" t="s">
        <v>52</v>
      </c>
      <c r="F131" s="238">
        <f>F38</f>
        <v>93221</v>
      </c>
      <c r="G131" s="175"/>
      <c r="H131" s="235" t="e">
        <f>H38</f>
        <v>#REF!</v>
      </c>
      <c r="I131" s="235" t="e">
        <f>I38</f>
        <v>#REF!</v>
      </c>
    </row>
    <row r="132" spans="1:9" x14ac:dyDescent="0.2">
      <c r="A132" s="86"/>
      <c r="B132" s="18"/>
      <c r="C132" s="86"/>
      <c r="D132" s="18"/>
      <c r="E132" s="51" t="s">
        <v>53</v>
      </c>
      <c r="F132" s="238">
        <f>F96</f>
        <v>27393</v>
      </c>
      <c r="G132" s="176"/>
      <c r="H132" s="235" t="e">
        <f>H96</f>
        <v>#REF!</v>
      </c>
      <c r="I132" s="235" t="e">
        <f>I96</f>
        <v>#REF!</v>
      </c>
    </row>
    <row r="133" spans="1:9" x14ac:dyDescent="0.2">
      <c r="A133" s="86"/>
      <c r="B133" s="18"/>
      <c r="C133" s="86"/>
      <c r="D133" s="18"/>
      <c r="E133" s="51" t="s">
        <v>54</v>
      </c>
      <c r="F133" s="118">
        <f>F106</f>
        <v>28221</v>
      </c>
      <c r="G133" s="224"/>
      <c r="H133" s="235" t="e">
        <f>H106</f>
        <v>#REF!</v>
      </c>
      <c r="I133" s="235" t="e">
        <f>I106</f>
        <v>#REF!</v>
      </c>
    </row>
    <row r="134" spans="1:9" x14ac:dyDescent="0.2">
      <c r="A134" s="86"/>
      <c r="B134" s="18"/>
      <c r="C134" s="86"/>
      <c r="D134" s="18"/>
      <c r="E134" s="101" t="s">
        <v>55</v>
      </c>
      <c r="F134" s="129">
        <f>SUM(F131:F133)</f>
        <v>148835</v>
      </c>
      <c r="G134" s="177"/>
      <c r="H134" s="236" t="e">
        <f>SUM(H131:H133)</f>
        <v>#REF!</v>
      </c>
      <c r="I134" s="236" t="e">
        <f>SUM(I131:I133)</f>
        <v>#REF!</v>
      </c>
    </row>
    <row r="135" spans="1:9" x14ac:dyDescent="0.2">
      <c r="A135" s="86"/>
      <c r="B135" s="18"/>
      <c r="C135" s="86"/>
      <c r="D135" s="18"/>
      <c r="E135" s="51" t="s">
        <v>56</v>
      </c>
      <c r="F135" s="119">
        <f>F104</f>
        <v>13558</v>
      </c>
      <c r="G135" s="175" t="s">
        <v>1</v>
      </c>
      <c r="H135" s="235" t="e">
        <f>H104</f>
        <v>#REF!</v>
      </c>
      <c r="I135" s="235" t="e">
        <f>I104</f>
        <v>#REF!</v>
      </c>
    </row>
    <row r="136" spans="1:9" x14ac:dyDescent="0.2">
      <c r="A136" s="86"/>
      <c r="B136" s="18"/>
      <c r="C136" s="86"/>
      <c r="D136" s="18"/>
      <c r="E136" s="51" t="s">
        <v>57</v>
      </c>
      <c r="F136" s="119">
        <f>F123</f>
        <v>16084</v>
      </c>
      <c r="G136" s="175"/>
      <c r="H136" s="235" t="e">
        <f>H123</f>
        <v>#REF!</v>
      </c>
      <c r="I136" s="235" t="e">
        <f>I123</f>
        <v>#REF!</v>
      </c>
    </row>
    <row r="137" spans="1:9" ht="13.5" thickBot="1" x14ac:dyDescent="0.25">
      <c r="A137" s="102"/>
      <c r="B137" s="18"/>
      <c r="C137" s="86"/>
      <c r="D137" s="18"/>
      <c r="E137" s="103" t="s">
        <v>58</v>
      </c>
      <c r="F137" s="239">
        <f>SUM(F134:F136)</f>
        <v>178477</v>
      </c>
      <c r="G137" s="178"/>
      <c r="H137" s="237" t="e">
        <f>SUM(H134:H136)</f>
        <v>#REF!</v>
      </c>
      <c r="I137" s="237" t="e">
        <f>SUM(I134:I136)</f>
        <v>#REF!</v>
      </c>
    </row>
    <row r="138" spans="1:9" x14ac:dyDescent="0.2">
      <c r="G138" s="179"/>
    </row>
    <row r="139" spans="1:9" x14ac:dyDescent="0.2">
      <c r="A139" s="12"/>
      <c r="B139" s="108"/>
      <c r="C139" s="108"/>
      <c r="D139" s="311"/>
      <c r="E139" s="310"/>
      <c r="G139" s="104"/>
      <c r="H139" s="149"/>
      <c r="I139" s="149"/>
    </row>
    <row r="140" spans="1:9" x14ac:dyDescent="0.2">
      <c r="A140" s="108"/>
      <c r="B140" s="108"/>
      <c r="C140" s="108"/>
      <c r="D140" s="215"/>
      <c r="E140" s="310"/>
      <c r="G140" s="104"/>
    </row>
    <row r="141" spans="1:9" x14ac:dyDescent="0.2">
      <c r="A141" s="108"/>
      <c r="B141" s="108"/>
      <c r="C141" s="108"/>
      <c r="D141" s="215"/>
      <c r="E141" s="310"/>
      <c r="G141" s="179"/>
    </row>
    <row r="142" spans="1:9" x14ac:dyDescent="0.2">
      <c r="A142" s="108"/>
      <c r="B142" s="108"/>
      <c r="C142" s="108"/>
      <c r="D142" s="215"/>
      <c r="E142" s="310"/>
      <c r="G142" s="104"/>
      <c r="H142" s="149"/>
      <c r="I142" s="149"/>
    </row>
    <row r="143" spans="1:9" x14ac:dyDescent="0.2">
      <c r="A143" s="108"/>
      <c r="B143" s="108"/>
      <c r="C143" s="108"/>
      <c r="D143" s="215"/>
      <c r="E143" s="116"/>
      <c r="G143" s="104"/>
    </row>
    <row r="144" spans="1:9" x14ac:dyDescent="0.2">
      <c r="A144" s="12"/>
      <c r="B144" s="108"/>
      <c r="C144" s="108"/>
      <c r="D144" s="215"/>
      <c r="E144" s="312"/>
      <c r="G144" s="104"/>
      <c r="H144" s="149"/>
      <c r="I144" s="149"/>
    </row>
    <row r="145" spans="4:7" x14ac:dyDescent="0.2">
      <c r="D145" s="96"/>
      <c r="E145" s="284"/>
      <c r="G145" s="104"/>
    </row>
    <row r="146" spans="4:7" x14ac:dyDescent="0.2">
      <c r="D146" s="96"/>
      <c r="E146" s="284"/>
      <c r="G146" s="104"/>
    </row>
    <row r="147" spans="4:7" x14ac:dyDescent="0.2">
      <c r="E147" s="104"/>
      <c r="F147" s="218"/>
      <c r="G147" s="104"/>
    </row>
    <row r="148" spans="4:7" x14ac:dyDescent="0.2">
      <c r="G148" s="222"/>
    </row>
    <row r="149" spans="4:7" x14ac:dyDescent="0.2">
      <c r="G149" s="179"/>
    </row>
    <row r="152" spans="4:7" x14ac:dyDescent="0.2">
      <c r="G152" s="179"/>
    </row>
  </sheetData>
  <phoneticPr fontId="6" type="noConversion"/>
  <pageMargins left="0.43307086614173229" right="0.15748031496062992" top="0.27559055118110237" bottom="0.27559055118110237" header="0.19685039370078741" footer="0.15748031496062992"/>
  <pageSetup paperSize="9" scale="95" fitToWidth="0" fitToHeight="0" orientation="portrait" r:id="rId1"/>
  <headerFooter alignWithMargins="0">
    <oddHeader>&amp;R&amp;P+1.strana</oddHeader>
    <oddFooter xml:space="preserve">&amp;R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FN139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81" sqref="D81"/>
    </sheetView>
  </sheetViews>
  <sheetFormatPr defaultColWidth="7.85546875" defaultRowHeight="12.75" x14ac:dyDescent="0.2"/>
  <cols>
    <col min="1" max="1" width="3.28515625" style="76" customWidth="1"/>
    <col min="2" max="2" width="4.85546875" style="79" customWidth="1"/>
    <col min="3" max="3" width="5.28515625" style="79" bestFit="1" customWidth="1"/>
    <col min="4" max="4" width="27.42578125" style="157" customWidth="1"/>
    <col min="5" max="5" width="6.7109375" style="76" customWidth="1"/>
    <col min="6" max="6" width="6.140625" style="76" customWidth="1"/>
    <col min="7" max="7" width="7.85546875" style="96" customWidth="1"/>
    <col min="8" max="8" width="24.7109375" style="96" customWidth="1"/>
    <col min="9" max="9" width="23.28515625" style="146" hidden="1" customWidth="1"/>
    <col min="10" max="10" width="23.28515625" style="234" hidden="1" customWidth="1"/>
    <col min="11" max="12" width="8.5703125" style="76" customWidth="1"/>
    <col min="13" max="13" width="3.7109375" style="96" hidden="1" customWidth="1"/>
    <col min="14" max="14" width="6.85546875" style="146" hidden="1" customWidth="1"/>
    <col min="15" max="15" width="6.7109375" style="146" hidden="1" customWidth="1"/>
    <col min="16" max="16384" width="7.85546875" style="76"/>
  </cols>
  <sheetData>
    <row r="1" spans="1:15" ht="18.75" thickBot="1" x14ac:dyDescent="0.3">
      <c r="A1" s="85" t="s">
        <v>405</v>
      </c>
      <c r="B1" s="189"/>
      <c r="C1" s="189"/>
      <c r="D1" s="188"/>
      <c r="E1" s="188"/>
      <c r="F1" s="188"/>
      <c r="G1" s="189"/>
      <c r="H1" s="301"/>
      <c r="I1" s="189"/>
      <c r="J1" s="232"/>
      <c r="K1" s="18"/>
      <c r="L1" s="96"/>
      <c r="N1" s="189"/>
      <c r="O1" s="189"/>
    </row>
    <row r="2" spans="1:15" x14ac:dyDescent="0.2">
      <c r="A2" s="109"/>
      <c r="B2" s="80"/>
      <c r="C2" s="80"/>
      <c r="D2" s="322"/>
      <c r="E2" s="124"/>
      <c r="F2" s="124" t="s">
        <v>336</v>
      </c>
      <c r="G2" s="124"/>
      <c r="H2" s="124"/>
      <c r="I2" s="240"/>
      <c r="J2" s="265"/>
      <c r="K2" s="273"/>
      <c r="L2" s="190"/>
      <c r="M2" s="319"/>
      <c r="N2" s="330" t="s">
        <v>298</v>
      </c>
      <c r="O2" s="331"/>
    </row>
    <row r="3" spans="1:15" x14ac:dyDescent="0.2">
      <c r="A3" s="74"/>
      <c r="B3" s="25"/>
      <c r="C3" s="25"/>
      <c r="D3" s="257"/>
      <c r="E3" s="38">
        <v>2019</v>
      </c>
      <c r="F3" s="39">
        <v>2019</v>
      </c>
      <c r="G3" s="73">
        <v>2019</v>
      </c>
      <c r="H3" s="73"/>
      <c r="I3" s="131" t="s">
        <v>298</v>
      </c>
      <c r="J3" s="266">
        <v>2017</v>
      </c>
      <c r="K3" s="243" t="s">
        <v>145</v>
      </c>
      <c r="L3" s="274" t="s">
        <v>155</v>
      </c>
      <c r="M3" s="320"/>
      <c r="N3" s="130">
        <v>2018</v>
      </c>
      <c r="O3" s="131">
        <v>2018</v>
      </c>
    </row>
    <row r="4" spans="1:15" ht="13.5" thickBot="1" x14ac:dyDescent="0.25">
      <c r="A4" s="40" t="s">
        <v>59</v>
      </c>
      <c r="B4" s="21" t="s">
        <v>18</v>
      </c>
      <c r="C4" s="21" t="s">
        <v>19</v>
      </c>
      <c r="D4" s="258" t="s">
        <v>60</v>
      </c>
      <c r="E4" s="40" t="s">
        <v>61</v>
      </c>
      <c r="F4" s="21" t="s">
        <v>62</v>
      </c>
      <c r="G4" s="41" t="s">
        <v>63</v>
      </c>
      <c r="H4" s="41" t="s">
        <v>227</v>
      </c>
      <c r="I4" s="286">
        <v>2017</v>
      </c>
      <c r="J4" s="267" t="s">
        <v>235</v>
      </c>
      <c r="K4" s="244" t="s">
        <v>144</v>
      </c>
      <c r="L4" s="275" t="s">
        <v>149</v>
      </c>
      <c r="M4" s="321" t="s">
        <v>272</v>
      </c>
      <c r="N4" s="132" t="s">
        <v>61</v>
      </c>
      <c r="O4" s="286" t="s">
        <v>62</v>
      </c>
    </row>
    <row r="5" spans="1:15" x14ac:dyDescent="0.2">
      <c r="A5" s="110">
        <v>10</v>
      </c>
      <c r="B5" s="56"/>
      <c r="C5" s="56"/>
      <c r="D5" s="253" t="s">
        <v>64</v>
      </c>
      <c r="E5" s="42">
        <f t="shared" ref="E5:G5" si="0">SUM(E6:E8)</f>
        <v>1228</v>
      </c>
      <c r="F5" s="43">
        <f t="shared" si="0"/>
        <v>932</v>
      </c>
      <c r="G5" s="126">
        <f t="shared" si="0"/>
        <v>2160</v>
      </c>
      <c r="H5" s="126"/>
      <c r="I5" s="134">
        <f>SUM(I6:I8)</f>
        <v>0</v>
      </c>
      <c r="J5" s="268" t="e">
        <f>SUM(J6:J8)</f>
        <v>#REF!</v>
      </c>
      <c r="K5" s="44"/>
      <c r="L5" s="61"/>
      <c r="N5" s="133" t="e">
        <f>SUM(N6:N8)</f>
        <v>#REF!</v>
      </c>
      <c r="O5" s="134">
        <f>SUM(O6:O8)</f>
        <v>51</v>
      </c>
    </row>
    <row r="6" spans="1:15" x14ac:dyDescent="0.2">
      <c r="A6" s="111"/>
      <c r="B6" s="23">
        <v>1031</v>
      </c>
      <c r="C6" s="23">
        <v>201</v>
      </c>
      <c r="D6" s="148" t="s">
        <v>184</v>
      </c>
      <c r="E6" s="37">
        <f>695+533</f>
        <v>1228</v>
      </c>
      <c r="F6" s="23">
        <v>402</v>
      </c>
      <c r="G6" s="46">
        <f>E6+F6</f>
        <v>1630</v>
      </c>
      <c r="H6" s="46" t="s">
        <v>386</v>
      </c>
      <c r="I6" s="135"/>
      <c r="J6" s="269" t="e">
        <f>#REF!-I6</f>
        <v>#REF!</v>
      </c>
      <c r="K6" s="205" t="s">
        <v>295</v>
      </c>
      <c r="L6" s="193" t="s">
        <v>65</v>
      </c>
      <c r="N6" s="136" t="e">
        <f>#REF!</f>
        <v>#REF!</v>
      </c>
      <c r="O6" s="306">
        <v>0</v>
      </c>
    </row>
    <row r="7" spans="1:15" x14ac:dyDescent="0.2">
      <c r="A7" s="111"/>
      <c r="B7" s="23">
        <v>1031</v>
      </c>
      <c r="C7" s="23">
        <v>201</v>
      </c>
      <c r="D7" s="148" t="s">
        <v>303</v>
      </c>
      <c r="E7" s="37"/>
      <c r="F7" s="23">
        <v>530</v>
      </c>
      <c r="G7" s="46">
        <f>E7+F7</f>
        <v>530</v>
      </c>
      <c r="H7" s="46"/>
      <c r="I7" s="135"/>
      <c r="J7" s="269"/>
      <c r="K7" s="205" t="s">
        <v>295</v>
      </c>
      <c r="L7" s="193" t="s">
        <v>111</v>
      </c>
      <c r="N7" s="136" t="e">
        <f>#REF!</f>
        <v>#REF!</v>
      </c>
      <c r="O7" s="307">
        <v>51</v>
      </c>
    </row>
    <row r="8" spans="1:15" ht="13.5" customHeight="1" x14ac:dyDescent="0.2">
      <c r="A8" s="111"/>
      <c r="B8" s="23">
        <v>1036</v>
      </c>
      <c r="C8" s="23">
        <v>109</v>
      </c>
      <c r="D8" s="148" t="s">
        <v>146</v>
      </c>
      <c r="E8" s="37"/>
      <c r="F8" s="13"/>
      <c r="G8" s="46">
        <f>E8+F8</f>
        <v>0</v>
      </c>
      <c r="H8" s="46" t="s">
        <v>132</v>
      </c>
      <c r="I8" s="135"/>
      <c r="J8" s="269" t="e">
        <f>#REF!-I8</f>
        <v>#REF!</v>
      </c>
      <c r="K8" s="213" t="s">
        <v>193</v>
      </c>
      <c r="L8" s="192" t="s">
        <v>212</v>
      </c>
      <c r="N8" s="136" t="e">
        <f>#REF!</f>
        <v>#REF!</v>
      </c>
      <c r="O8" s="135"/>
    </row>
    <row r="9" spans="1:15" x14ac:dyDescent="0.2">
      <c r="A9" s="112">
        <v>21</v>
      </c>
      <c r="B9" s="19"/>
      <c r="C9" s="19"/>
      <c r="D9" s="259" t="s">
        <v>222</v>
      </c>
      <c r="E9" s="47">
        <f>SUM(E10:E14)</f>
        <v>1050</v>
      </c>
      <c r="F9" s="48">
        <f>SUM(F10:F14)</f>
        <v>710</v>
      </c>
      <c r="G9" s="49">
        <f>SUM(G10:G14)</f>
        <v>1760</v>
      </c>
      <c r="H9" s="49"/>
      <c r="I9" s="139">
        <f>SUM(I10:I14)</f>
        <v>0</v>
      </c>
      <c r="J9" s="270" t="e">
        <f>SUM(J10:J14)</f>
        <v>#REF!</v>
      </c>
      <c r="K9" s="44"/>
      <c r="L9" s="61"/>
      <c r="N9" s="138" t="e">
        <f>SUM(N10:N14)</f>
        <v>#REF!</v>
      </c>
      <c r="O9" s="139" t="e">
        <f>SUM(O10:O14)</f>
        <v>#REF!</v>
      </c>
    </row>
    <row r="10" spans="1:15" x14ac:dyDescent="0.2">
      <c r="A10" s="51"/>
      <c r="B10" s="23">
        <v>2121</v>
      </c>
      <c r="C10" s="23">
        <v>20</v>
      </c>
      <c r="D10" s="148" t="s">
        <v>87</v>
      </c>
      <c r="E10" s="37"/>
      <c r="F10" s="13">
        <v>410</v>
      </c>
      <c r="G10" s="46">
        <f>E10+F10</f>
        <v>410</v>
      </c>
      <c r="H10" s="46" t="s">
        <v>357</v>
      </c>
      <c r="I10" s="135"/>
      <c r="J10" s="269" t="e">
        <f>#REF!-I10</f>
        <v>#REF!</v>
      </c>
      <c r="K10" s="205" t="s">
        <v>65</v>
      </c>
      <c r="L10" s="193" t="s">
        <v>111</v>
      </c>
      <c r="N10" s="136" t="e">
        <f>#REF!</f>
        <v>#REF!</v>
      </c>
      <c r="O10" s="306">
        <v>250</v>
      </c>
    </row>
    <row r="11" spans="1:15" x14ac:dyDescent="0.2">
      <c r="A11" s="51"/>
      <c r="B11" s="23">
        <v>2121</v>
      </c>
      <c r="C11" s="23">
        <v>237</v>
      </c>
      <c r="D11" s="148" t="s">
        <v>163</v>
      </c>
      <c r="E11" s="37">
        <v>400</v>
      </c>
      <c r="F11" s="13"/>
      <c r="G11" s="46">
        <f>E11+F11</f>
        <v>400</v>
      </c>
      <c r="H11" s="46"/>
      <c r="I11" s="135"/>
      <c r="J11" s="269" t="e">
        <f>#REF!-I11</f>
        <v>#REF!</v>
      </c>
      <c r="K11" s="205" t="s">
        <v>65</v>
      </c>
      <c r="L11" s="193" t="s">
        <v>111</v>
      </c>
      <c r="N11" s="303" t="e">
        <f>#REF!</f>
        <v>#REF!</v>
      </c>
      <c r="O11" s="135" t="e">
        <f>#REF!</f>
        <v>#REF!</v>
      </c>
    </row>
    <row r="12" spans="1:15" x14ac:dyDescent="0.2">
      <c r="A12" s="51"/>
      <c r="B12" s="23">
        <v>2141</v>
      </c>
      <c r="C12" s="23">
        <v>101</v>
      </c>
      <c r="D12" s="148" t="s">
        <v>242</v>
      </c>
      <c r="E12" s="37">
        <v>100</v>
      </c>
      <c r="F12" s="13"/>
      <c r="G12" s="46">
        <f>E12+F12</f>
        <v>100</v>
      </c>
      <c r="H12" s="46"/>
      <c r="I12" s="135"/>
      <c r="J12" s="269" t="e">
        <f>#REF!-I12</f>
        <v>#REF!</v>
      </c>
      <c r="K12" s="205" t="s">
        <v>279</v>
      </c>
      <c r="L12" s="193" t="s">
        <v>111</v>
      </c>
      <c r="N12" s="305">
        <v>80</v>
      </c>
      <c r="O12" s="135" t="e">
        <f>#REF!</f>
        <v>#REF!</v>
      </c>
    </row>
    <row r="13" spans="1:15" x14ac:dyDescent="0.2">
      <c r="A13" s="51"/>
      <c r="B13" s="23">
        <v>2144</v>
      </c>
      <c r="C13" s="23">
        <v>650</v>
      </c>
      <c r="D13" s="148" t="s">
        <v>159</v>
      </c>
      <c r="E13" s="37">
        <v>250</v>
      </c>
      <c r="F13" s="13"/>
      <c r="G13" s="46">
        <f>E13+F13</f>
        <v>250</v>
      </c>
      <c r="H13" s="46" t="s">
        <v>248</v>
      </c>
      <c r="I13" s="135"/>
      <c r="J13" s="269" t="e">
        <f>#REF!-I13</f>
        <v>#REF!</v>
      </c>
      <c r="K13" s="202" t="s">
        <v>256</v>
      </c>
      <c r="L13" s="194" t="s">
        <v>377</v>
      </c>
      <c r="N13" s="136" t="e">
        <f>#REF!</f>
        <v>#REF!</v>
      </c>
      <c r="O13" s="135" t="e">
        <f>#REF!</f>
        <v>#REF!</v>
      </c>
    </row>
    <row r="14" spans="1:15" x14ac:dyDescent="0.2">
      <c r="A14" s="51"/>
      <c r="B14" s="23">
        <v>2199</v>
      </c>
      <c r="C14" s="23">
        <v>912</v>
      </c>
      <c r="D14" s="148" t="s">
        <v>91</v>
      </c>
      <c r="E14" s="37">
        <v>300</v>
      </c>
      <c r="F14" s="13">
        <v>300</v>
      </c>
      <c r="G14" s="46">
        <f>E14+F14</f>
        <v>600</v>
      </c>
      <c r="H14" s="46"/>
      <c r="I14" s="135"/>
      <c r="J14" s="269" t="e">
        <f>#REF!-I14</f>
        <v>#REF!</v>
      </c>
      <c r="K14" s="203" t="s">
        <v>270</v>
      </c>
      <c r="L14" s="193" t="s">
        <v>111</v>
      </c>
      <c r="N14" s="136" t="e">
        <f>#REF!</f>
        <v>#REF!</v>
      </c>
      <c r="O14" s="135" t="e">
        <f>#REF!</f>
        <v>#REF!</v>
      </c>
    </row>
    <row r="15" spans="1:15" x14ac:dyDescent="0.2">
      <c r="A15" s="112">
        <v>22</v>
      </c>
      <c r="B15" s="19"/>
      <c r="C15" s="19"/>
      <c r="D15" s="259" t="s">
        <v>66</v>
      </c>
      <c r="E15" s="47">
        <f>SUM(E16:E26)</f>
        <v>4701</v>
      </c>
      <c r="F15" s="48">
        <f>SUM(F16:F26)</f>
        <v>24955</v>
      </c>
      <c r="G15" s="49">
        <f>SUM(G16:G26)</f>
        <v>29656</v>
      </c>
      <c r="H15" s="49"/>
      <c r="I15" s="139">
        <f>SUM(I16:I26)</f>
        <v>0</v>
      </c>
      <c r="J15" s="270" t="e">
        <f>SUM(J16:J26)</f>
        <v>#REF!</v>
      </c>
      <c r="K15" s="44"/>
      <c r="L15" s="61"/>
      <c r="N15" s="138" t="e">
        <f>SUM(N16:N26)</f>
        <v>#REF!</v>
      </c>
      <c r="O15" s="139" t="e">
        <f>SUM(O16:O26)</f>
        <v>#REF!</v>
      </c>
    </row>
    <row r="16" spans="1:15" x14ac:dyDescent="0.2">
      <c r="A16" s="111"/>
      <c r="B16" s="23">
        <v>2212</v>
      </c>
      <c r="C16" s="23">
        <v>203</v>
      </c>
      <c r="D16" s="299" t="s">
        <v>206</v>
      </c>
      <c r="E16" s="37"/>
      <c r="F16" s="13">
        <v>380</v>
      </c>
      <c r="G16" s="46">
        <f t="shared" ref="G16:G26" si="1">E16+F16</f>
        <v>380</v>
      </c>
      <c r="H16" s="46"/>
      <c r="I16" s="135"/>
      <c r="J16" s="269" t="e">
        <f>#REF!-I16</f>
        <v>#REF!</v>
      </c>
      <c r="K16" s="205" t="s">
        <v>270</v>
      </c>
      <c r="L16" s="193" t="s">
        <v>111</v>
      </c>
      <c r="N16" s="136" t="e">
        <f>#REF!</f>
        <v>#REF!</v>
      </c>
      <c r="O16" s="135" t="e">
        <f>#REF!</f>
        <v>#REF!</v>
      </c>
    </row>
    <row r="17" spans="1:15" x14ac:dyDescent="0.2">
      <c r="A17" s="111"/>
      <c r="B17" s="23">
        <v>2212</v>
      </c>
      <c r="C17" s="23">
        <v>204</v>
      </c>
      <c r="D17" s="148" t="s">
        <v>116</v>
      </c>
      <c r="E17" s="37">
        <f>3538+470+120</f>
        <v>4128</v>
      </c>
      <c r="F17" s="13"/>
      <c r="G17" s="46">
        <f t="shared" si="1"/>
        <v>4128</v>
      </c>
      <c r="H17" s="46"/>
      <c r="I17" s="135"/>
      <c r="J17" s="269" t="e">
        <f>#REF!-I17</f>
        <v>#REF!</v>
      </c>
      <c r="K17" s="205" t="s">
        <v>191</v>
      </c>
      <c r="L17" s="193" t="s">
        <v>111</v>
      </c>
      <c r="N17" s="136" t="e">
        <f>#REF!</f>
        <v>#REF!</v>
      </c>
      <c r="O17" s="135" t="e">
        <f>#REF!</f>
        <v>#REF!</v>
      </c>
    </row>
    <row r="18" spans="1:15" x14ac:dyDescent="0.2">
      <c r="A18" s="111"/>
      <c r="B18" s="23">
        <v>2212</v>
      </c>
      <c r="C18" s="23">
        <v>206</v>
      </c>
      <c r="D18" s="148" t="s">
        <v>285</v>
      </c>
      <c r="E18" s="37"/>
      <c r="F18" s="13">
        <v>500</v>
      </c>
      <c r="G18" s="46">
        <f t="shared" si="1"/>
        <v>500</v>
      </c>
      <c r="H18" s="46" t="s">
        <v>316</v>
      </c>
      <c r="I18" s="135"/>
      <c r="J18" s="269"/>
      <c r="K18" s="205" t="s">
        <v>270</v>
      </c>
      <c r="L18" s="193" t="s">
        <v>111</v>
      </c>
      <c r="N18" s="136" t="e">
        <f>#REF!</f>
        <v>#REF!</v>
      </c>
      <c r="O18" s="306">
        <v>4</v>
      </c>
    </row>
    <row r="19" spans="1:15" x14ac:dyDescent="0.2">
      <c r="A19" s="111"/>
      <c r="B19" s="23">
        <v>2212</v>
      </c>
      <c r="C19" s="23">
        <v>208</v>
      </c>
      <c r="D19" s="148" t="s">
        <v>259</v>
      </c>
      <c r="E19" s="37"/>
      <c r="F19" s="13">
        <v>18000</v>
      </c>
      <c r="G19" s="46">
        <f t="shared" si="1"/>
        <v>18000</v>
      </c>
      <c r="H19" s="46" t="s">
        <v>369</v>
      </c>
      <c r="I19" s="135"/>
      <c r="J19" s="269" t="e">
        <f>#REF!-I19</f>
        <v>#REF!</v>
      </c>
      <c r="K19" s="205" t="s">
        <v>152</v>
      </c>
      <c r="L19" s="193" t="s">
        <v>111</v>
      </c>
      <c r="N19" s="136" t="e">
        <f>#REF!</f>
        <v>#REF!</v>
      </c>
      <c r="O19" s="135" t="e">
        <f>#REF!</f>
        <v>#REF!</v>
      </c>
    </row>
    <row r="20" spans="1:15" x14ac:dyDescent="0.2">
      <c r="A20" s="111"/>
      <c r="B20" s="23">
        <v>2212</v>
      </c>
      <c r="C20" s="23">
        <v>211</v>
      </c>
      <c r="D20" s="148" t="s">
        <v>286</v>
      </c>
      <c r="E20" s="37"/>
      <c r="F20" s="13">
        <v>400</v>
      </c>
      <c r="G20" s="46">
        <f t="shared" si="1"/>
        <v>400</v>
      </c>
      <c r="H20" s="46" t="s">
        <v>353</v>
      </c>
      <c r="I20" s="135"/>
      <c r="J20" s="269"/>
      <c r="K20" s="205" t="s">
        <v>152</v>
      </c>
      <c r="L20" s="193" t="s">
        <v>270</v>
      </c>
      <c r="N20" s="136" t="e">
        <f>#REF!</f>
        <v>#REF!</v>
      </c>
      <c r="O20" s="306">
        <v>0</v>
      </c>
    </row>
    <row r="21" spans="1:15" x14ac:dyDescent="0.2">
      <c r="A21" s="111"/>
      <c r="B21" s="23">
        <v>2212</v>
      </c>
      <c r="C21" s="23">
        <v>222</v>
      </c>
      <c r="D21" s="148" t="s">
        <v>348</v>
      </c>
      <c r="E21" s="37"/>
      <c r="F21" s="13">
        <v>100</v>
      </c>
      <c r="G21" s="46">
        <f t="shared" si="1"/>
        <v>100</v>
      </c>
      <c r="H21" s="46" t="s">
        <v>385</v>
      </c>
      <c r="I21" s="135"/>
      <c r="J21" s="269"/>
      <c r="K21" s="205" t="s">
        <v>152</v>
      </c>
      <c r="L21" s="193" t="s">
        <v>111</v>
      </c>
      <c r="N21" s="136" t="e">
        <f>#REF!</f>
        <v>#REF!</v>
      </c>
      <c r="O21" s="135" t="e">
        <f>#REF!</f>
        <v>#REF!</v>
      </c>
    </row>
    <row r="22" spans="1:15" x14ac:dyDescent="0.2">
      <c r="A22" s="111"/>
      <c r="B22" s="23">
        <v>2219</v>
      </c>
      <c r="C22" s="23">
        <v>48</v>
      </c>
      <c r="D22" s="148" t="s">
        <v>315</v>
      </c>
      <c r="E22" s="37"/>
      <c r="F22" s="13">
        <f>2800+105</f>
        <v>2905</v>
      </c>
      <c r="G22" s="46">
        <f t="shared" si="1"/>
        <v>2905</v>
      </c>
      <c r="H22" s="46" t="s">
        <v>375</v>
      </c>
      <c r="I22" s="135"/>
      <c r="J22" s="269"/>
      <c r="K22" s="205" t="s">
        <v>152</v>
      </c>
      <c r="L22" s="193" t="s">
        <v>270</v>
      </c>
      <c r="N22" s="136" t="e">
        <f>#REF!</f>
        <v>#REF!</v>
      </c>
      <c r="O22" s="135" t="e">
        <f>#REF!</f>
        <v>#REF!</v>
      </c>
    </row>
    <row r="23" spans="1:15" x14ac:dyDescent="0.2">
      <c r="A23" s="111"/>
      <c r="B23" s="23">
        <v>2219</v>
      </c>
      <c r="C23" s="23">
        <v>43</v>
      </c>
      <c r="D23" s="148" t="s">
        <v>114</v>
      </c>
      <c r="E23" s="37">
        <v>35</v>
      </c>
      <c r="F23" s="13">
        <v>170</v>
      </c>
      <c r="G23" s="46">
        <f t="shared" si="1"/>
        <v>205</v>
      </c>
      <c r="H23" s="46"/>
      <c r="I23" s="135"/>
      <c r="J23" s="269" t="e">
        <f>#REF!-I23</f>
        <v>#REF!</v>
      </c>
      <c r="K23" s="210" t="s">
        <v>151</v>
      </c>
      <c r="L23" s="194" t="s">
        <v>256</v>
      </c>
      <c r="N23" s="136" t="e">
        <f>#REF!</f>
        <v>#REF!</v>
      </c>
      <c r="O23" s="135" t="e">
        <f>#REF!</f>
        <v>#REF!</v>
      </c>
    </row>
    <row r="24" spans="1:15" x14ac:dyDescent="0.2">
      <c r="A24" s="111"/>
      <c r="B24" s="23">
        <v>2219</v>
      </c>
      <c r="C24" s="23">
        <v>46</v>
      </c>
      <c r="D24" s="148" t="s">
        <v>268</v>
      </c>
      <c r="E24" s="37"/>
      <c r="F24" s="13">
        <v>500</v>
      </c>
      <c r="G24" s="46">
        <f t="shared" si="1"/>
        <v>500</v>
      </c>
      <c r="H24" s="46" t="s">
        <v>319</v>
      </c>
      <c r="I24" s="135"/>
      <c r="J24" s="269" t="e">
        <f>#REF!-I24</f>
        <v>#REF!</v>
      </c>
      <c r="K24" s="205" t="s">
        <v>270</v>
      </c>
      <c r="L24" s="193" t="s">
        <v>111</v>
      </c>
      <c r="N24" s="136" t="e">
        <f>#REF!</f>
        <v>#REF!</v>
      </c>
      <c r="O24" s="306">
        <v>100</v>
      </c>
    </row>
    <row r="25" spans="1:15" x14ac:dyDescent="0.2">
      <c r="A25" s="111"/>
      <c r="B25" s="23">
        <v>2292</v>
      </c>
      <c r="C25" s="23">
        <v>204</v>
      </c>
      <c r="D25" s="148" t="s">
        <v>112</v>
      </c>
      <c r="E25" s="37">
        <v>487</v>
      </c>
      <c r="F25" s="13"/>
      <c r="G25" s="46">
        <f t="shared" si="1"/>
        <v>487</v>
      </c>
      <c r="H25" s="46" t="s">
        <v>321</v>
      </c>
      <c r="I25" s="135"/>
      <c r="J25" s="269" t="e">
        <f>#REF!-I25</f>
        <v>#REF!</v>
      </c>
      <c r="K25" s="276" t="s">
        <v>192</v>
      </c>
      <c r="L25" s="191" t="s">
        <v>67</v>
      </c>
      <c r="N25" s="136" t="e">
        <f>#REF!</f>
        <v>#REF!</v>
      </c>
      <c r="O25" s="135" t="e">
        <f>#REF!</f>
        <v>#REF!</v>
      </c>
    </row>
    <row r="26" spans="1:15" s="298" customFormat="1" ht="12" x14ac:dyDescent="0.2">
      <c r="A26" s="291"/>
      <c r="B26" s="292">
        <v>2321</v>
      </c>
      <c r="C26" s="292">
        <v>5103</v>
      </c>
      <c r="D26" s="260" t="s">
        <v>282</v>
      </c>
      <c r="E26" s="50">
        <v>51</v>
      </c>
      <c r="F26" s="53">
        <v>2000</v>
      </c>
      <c r="G26" s="52">
        <f t="shared" si="1"/>
        <v>2051</v>
      </c>
      <c r="H26" s="52" t="s">
        <v>310</v>
      </c>
      <c r="I26" s="293"/>
      <c r="J26" s="294" t="e">
        <f>#REF!-I26</f>
        <v>#REF!</v>
      </c>
      <c r="K26" s="295" t="s">
        <v>309</v>
      </c>
      <c r="L26" s="296" t="s">
        <v>67</v>
      </c>
      <c r="M26" s="297"/>
      <c r="N26" s="250" t="e">
        <f>#REF!</f>
        <v>#REF!</v>
      </c>
      <c r="O26" s="141" t="e">
        <f>#REF!</f>
        <v>#REF!</v>
      </c>
    </row>
    <row r="27" spans="1:15" x14ac:dyDescent="0.2">
      <c r="A27" s="74">
        <v>31</v>
      </c>
      <c r="B27" s="25">
        <v>3100</v>
      </c>
      <c r="C27" s="25"/>
      <c r="D27" s="253" t="s">
        <v>68</v>
      </c>
      <c r="E27" s="44">
        <f t="shared" ref="E27:G27" si="2">SUM(E28:E41)</f>
        <v>13412</v>
      </c>
      <c r="F27" s="15">
        <f t="shared" si="2"/>
        <v>5470</v>
      </c>
      <c r="G27" s="45">
        <f t="shared" si="2"/>
        <v>18882</v>
      </c>
      <c r="H27" s="45"/>
      <c r="I27" s="143">
        <f>SUM(I28:I41)</f>
        <v>0</v>
      </c>
      <c r="J27" s="272" t="e">
        <f>SUM(J28:J41)</f>
        <v>#REF!</v>
      </c>
      <c r="K27" s="206"/>
      <c r="L27" s="61"/>
      <c r="N27" s="142" t="e">
        <f>SUM(N28:N41)</f>
        <v>#REF!</v>
      </c>
      <c r="O27" s="143" t="e">
        <f>SUM(O28:O41)</f>
        <v>#REF!</v>
      </c>
    </row>
    <row r="28" spans="1:15" ht="12" customHeight="1" x14ac:dyDescent="0.2">
      <c r="A28" s="111"/>
      <c r="B28" s="23">
        <v>3111</v>
      </c>
      <c r="C28" s="23">
        <v>301</v>
      </c>
      <c r="D28" s="148" t="s">
        <v>201</v>
      </c>
      <c r="E28" s="37">
        <v>1463</v>
      </c>
      <c r="F28" s="13"/>
      <c r="G28" s="46">
        <f t="shared" ref="G28:G41" si="3">E28+F28</f>
        <v>1463</v>
      </c>
      <c r="H28" s="46"/>
      <c r="I28" s="135"/>
      <c r="J28" s="269" t="e">
        <f>#REF!-I28</f>
        <v>#REF!</v>
      </c>
      <c r="K28" s="204" t="s">
        <v>193</v>
      </c>
      <c r="L28" s="191" t="s">
        <v>67</v>
      </c>
      <c r="N28" s="136" t="e">
        <f>#REF!</f>
        <v>#REF!</v>
      </c>
      <c r="O28" s="135" t="e">
        <f>#REF!</f>
        <v>#REF!</v>
      </c>
    </row>
    <row r="29" spans="1:15" ht="12" customHeight="1" x14ac:dyDescent="0.2">
      <c r="A29" s="111"/>
      <c r="B29" s="23">
        <v>3111</v>
      </c>
      <c r="C29" s="23">
        <v>301</v>
      </c>
      <c r="D29" s="148" t="s">
        <v>216</v>
      </c>
      <c r="E29" s="37">
        <v>223</v>
      </c>
      <c r="F29" s="13"/>
      <c r="G29" s="46">
        <f t="shared" si="3"/>
        <v>223</v>
      </c>
      <c r="H29" s="46"/>
      <c r="I29" s="135"/>
      <c r="J29" s="269" t="e">
        <f>#REF!-I29</f>
        <v>#REF!</v>
      </c>
      <c r="K29" s="204" t="s">
        <v>193</v>
      </c>
      <c r="L29" s="191" t="s">
        <v>67</v>
      </c>
      <c r="N29" s="136" t="e">
        <f>#REF!</f>
        <v>#REF!</v>
      </c>
      <c r="O29" s="135" t="e">
        <f>#REF!</f>
        <v>#REF!</v>
      </c>
    </row>
    <row r="30" spans="1:15" ht="12" customHeight="1" x14ac:dyDescent="0.2">
      <c r="A30" s="111"/>
      <c r="B30" s="23">
        <v>3111</v>
      </c>
      <c r="C30" s="23" t="s">
        <v>398</v>
      </c>
      <c r="D30" s="148" t="s">
        <v>370</v>
      </c>
      <c r="E30" s="37"/>
      <c r="F30" s="13">
        <v>300</v>
      </c>
      <c r="G30" s="46">
        <f t="shared" si="3"/>
        <v>300</v>
      </c>
      <c r="H30" s="46"/>
      <c r="I30" s="135"/>
      <c r="J30" s="269"/>
      <c r="K30" s="205" t="s">
        <v>152</v>
      </c>
      <c r="L30" s="193" t="s">
        <v>111</v>
      </c>
      <c r="N30" s="136"/>
      <c r="O30" s="135"/>
    </row>
    <row r="31" spans="1:15" x14ac:dyDescent="0.2">
      <c r="A31" s="111"/>
      <c r="B31" s="23">
        <v>3113</v>
      </c>
      <c r="C31" s="23">
        <v>300</v>
      </c>
      <c r="D31" s="148" t="s">
        <v>194</v>
      </c>
      <c r="E31" s="37">
        <f>3150+100</f>
        <v>3250</v>
      </c>
      <c r="F31" s="13"/>
      <c r="G31" s="46">
        <f t="shared" si="3"/>
        <v>3250</v>
      </c>
      <c r="H31" s="46" t="s">
        <v>371</v>
      </c>
      <c r="I31" s="135"/>
      <c r="J31" s="269" t="e">
        <f>#REF!-I31</f>
        <v>#REF!</v>
      </c>
      <c r="K31" s="205" t="s">
        <v>152</v>
      </c>
      <c r="L31" s="193" t="s">
        <v>111</v>
      </c>
      <c r="N31" s="136" t="e">
        <f>#REF!</f>
        <v>#REF!</v>
      </c>
      <c r="O31" s="135" t="e">
        <f>#REF!</f>
        <v>#REF!</v>
      </c>
    </row>
    <row r="32" spans="1:15" ht="12.75" customHeight="1" x14ac:dyDescent="0.2">
      <c r="A32" s="111"/>
      <c r="B32" s="23">
        <v>3113</v>
      </c>
      <c r="C32" s="23">
        <v>303</v>
      </c>
      <c r="D32" s="148" t="s">
        <v>202</v>
      </c>
      <c r="E32" s="37">
        <f>1732+548-289</f>
        <v>1991</v>
      </c>
      <c r="F32" s="13"/>
      <c r="G32" s="46">
        <f t="shared" si="3"/>
        <v>1991</v>
      </c>
      <c r="H32" s="46" t="s">
        <v>323</v>
      </c>
      <c r="I32" s="135"/>
      <c r="J32" s="269" t="e">
        <f>#REF!-I32</f>
        <v>#REF!</v>
      </c>
      <c r="K32" s="204" t="s">
        <v>193</v>
      </c>
      <c r="L32" s="191" t="s">
        <v>67</v>
      </c>
      <c r="N32" s="136" t="e">
        <f>#REF!</f>
        <v>#REF!</v>
      </c>
      <c r="O32" s="135" t="e">
        <f>#REF!</f>
        <v>#REF!</v>
      </c>
    </row>
    <row r="33" spans="1:15" ht="12.75" customHeight="1" x14ac:dyDescent="0.2">
      <c r="A33" s="111"/>
      <c r="B33" s="23">
        <v>3113</v>
      </c>
      <c r="C33" s="23">
        <v>303</v>
      </c>
      <c r="D33" s="148" t="s">
        <v>382</v>
      </c>
      <c r="E33" s="37">
        <v>2995</v>
      </c>
      <c r="F33" s="13"/>
      <c r="G33" s="46">
        <f t="shared" si="3"/>
        <v>2995</v>
      </c>
      <c r="H33" s="46"/>
      <c r="I33" s="135"/>
      <c r="J33" s="269"/>
      <c r="K33" s="204" t="s">
        <v>193</v>
      </c>
      <c r="L33" s="191" t="s">
        <v>67</v>
      </c>
      <c r="N33" s="136"/>
      <c r="O33" s="135"/>
    </row>
    <row r="34" spans="1:15" x14ac:dyDescent="0.2">
      <c r="A34" s="111"/>
      <c r="B34" s="23">
        <v>3113</v>
      </c>
      <c r="C34" s="23">
        <v>303.30399999999997</v>
      </c>
      <c r="D34" s="148" t="s">
        <v>217</v>
      </c>
      <c r="E34" s="37">
        <f>462+647</f>
        <v>1109</v>
      </c>
      <c r="F34" s="13"/>
      <c r="G34" s="46">
        <f t="shared" si="3"/>
        <v>1109</v>
      </c>
      <c r="H34" s="46"/>
      <c r="I34" s="135"/>
      <c r="J34" s="269" t="e">
        <f>#REF!-I34</f>
        <v>#REF!</v>
      </c>
      <c r="K34" s="204" t="s">
        <v>193</v>
      </c>
      <c r="L34" s="191" t="s">
        <v>67</v>
      </c>
      <c r="N34" s="136" t="e">
        <f>#REF!</f>
        <v>#REF!</v>
      </c>
      <c r="O34" s="135" t="e">
        <f>#REF!</f>
        <v>#REF!</v>
      </c>
    </row>
    <row r="35" spans="1:15" x14ac:dyDescent="0.2">
      <c r="A35" s="111"/>
      <c r="B35" s="23">
        <v>3113</v>
      </c>
      <c r="C35" s="23">
        <v>304</v>
      </c>
      <c r="D35" s="148" t="s">
        <v>203</v>
      </c>
      <c r="E35" s="37">
        <f>1484-146</f>
        <v>1338</v>
      </c>
      <c r="F35" s="13">
        <v>1550</v>
      </c>
      <c r="G35" s="46">
        <f t="shared" si="3"/>
        <v>2888</v>
      </c>
      <c r="H35" s="46" t="s">
        <v>332</v>
      </c>
      <c r="I35" s="135"/>
      <c r="J35" s="269" t="e">
        <f>#REF!-I35</f>
        <v>#REF!</v>
      </c>
      <c r="K35" s="204" t="s">
        <v>193</v>
      </c>
      <c r="L35" s="191" t="s">
        <v>67</v>
      </c>
      <c r="N35" s="136" t="e">
        <f>#REF!</f>
        <v>#REF!</v>
      </c>
      <c r="O35" s="306">
        <v>0</v>
      </c>
    </row>
    <row r="36" spans="1:15" x14ac:dyDescent="0.2">
      <c r="A36" s="111"/>
      <c r="B36" s="23">
        <v>3113</v>
      </c>
      <c r="C36" s="23">
        <v>4169</v>
      </c>
      <c r="D36" s="299" t="s">
        <v>325</v>
      </c>
      <c r="E36" s="37"/>
      <c r="F36" s="13">
        <v>150</v>
      </c>
      <c r="G36" s="46">
        <f t="shared" si="3"/>
        <v>150</v>
      </c>
      <c r="H36" s="46"/>
      <c r="I36" s="135"/>
      <c r="J36" s="269"/>
      <c r="K36" s="205" t="s">
        <v>270</v>
      </c>
      <c r="L36" s="193" t="s">
        <v>111</v>
      </c>
      <c r="N36" s="136" t="e">
        <f>#REF!</f>
        <v>#REF!</v>
      </c>
      <c r="O36" s="306">
        <v>0</v>
      </c>
    </row>
    <row r="37" spans="1:15" x14ac:dyDescent="0.2">
      <c r="A37" s="111"/>
      <c r="B37" s="23">
        <v>3119</v>
      </c>
      <c r="C37" s="23">
        <v>1112</v>
      </c>
      <c r="D37" s="148" t="s">
        <v>228</v>
      </c>
      <c r="E37" s="37">
        <v>160</v>
      </c>
      <c r="F37" s="13"/>
      <c r="G37" s="46">
        <f t="shared" si="3"/>
        <v>160</v>
      </c>
      <c r="H37" s="46" t="s">
        <v>261</v>
      </c>
      <c r="I37" s="135"/>
      <c r="J37" s="269" t="e">
        <f>#REF!-I37</f>
        <v>#REF!</v>
      </c>
      <c r="K37" s="204" t="s">
        <v>193</v>
      </c>
      <c r="L37" s="191" t="s">
        <v>67</v>
      </c>
      <c r="N37" s="305" t="e">
        <f>#REF!-54</f>
        <v>#REF!</v>
      </c>
      <c r="O37" s="135" t="e">
        <f>#REF!</f>
        <v>#REF!</v>
      </c>
    </row>
    <row r="38" spans="1:15" x14ac:dyDescent="0.2">
      <c r="A38" s="111"/>
      <c r="B38" s="23">
        <v>3141</v>
      </c>
      <c r="C38" s="23">
        <v>309</v>
      </c>
      <c r="D38" s="148" t="s">
        <v>238</v>
      </c>
      <c r="E38" s="37">
        <v>600</v>
      </c>
      <c r="F38" s="13">
        <v>1600</v>
      </c>
      <c r="G38" s="46">
        <f t="shared" si="3"/>
        <v>2200</v>
      </c>
      <c r="H38" s="46"/>
      <c r="I38" s="135"/>
      <c r="J38" s="269" t="e">
        <f>#REF!-I38</f>
        <v>#REF!</v>
      </c>
      <c r="K38" s="204" t="s">
        <v>193</v>
      </c>
      <c r="L38" s="197" t="s">
        <v>265</v>
      </c>
      <c r="N38" s="136" t="e">
        <f>#REF!</f>
        <v>#REF!</v>
      </c>
      <c r="O38" s="135" t="e">
        <f>#REF!</f>
        <v>#REF!</v>
      </c>
    </row>
    <row r="39" spans="1:15" x14ac:dyDescent="0.2">
      <c r="A39" s="111"/>
      <c r="B39" s="23">
        <v>3231</v>
      </c>
      <c r="C39" s="23">
        <v>310</v>
      </c>
      <c r="D39" s="148" t="s">
        <v>318</v>
      </c>
      <c r="E39" s="37">
        <v>275</v>
      </c>
      <c r="F39" s="13"/>
      <c r="G39" s="46">
        <f t="shared" si="3"/>
        <v>275</v>
      </c>
      <c r="H39" s="46"/>
      <c r="I39" s="135"/>
      <c r="J39" s="269" t="e">
        <f>#REF!-I39</f>
        <v>#REF!</v>
      </c>
      <c r="K39" s="204" t="s">
        <v>193</v>
      </c>
      <c r="L39" s="191" t="s">
        <v>67</v>
      </c>
      <c r="N39" s="136" t="e">
        <f>#REF!</f>
        <v>#REF!</v>
      </c>
      <c r="O39" s="135" t="e">
        <f>#REF!</f>
        <v>#REF!</v>
      </c>
    </row>
    <row r="40" spans="1:15" x14ac:dyDescent="0.2">
      <c r="A40" s="111"/>
      <c r="B40" s="23">
        <v>3231</v>
      </c>
      <c r="C40" s="23">
        <v>310</v>
      </c>
      <c r="D40" s="148" t="s">
        <v>327</v>
      </c>
      <c r="E40" s="37"/>
      <c r="F40" s="13">
        <v>1870</v>
      </c>
      <c r="G40" s="46">
        <f t="shared" si="3"/>
        <v>1870</v>
      </c>
      <c r="H40" s="46" t="s">
        <v>359</v>
      </c>
      <c r="I40" s="135"/>
      <c r="J40" s="269"/>
      <c r="K40" s="205" t="s">
        <v>152</v>
      </c>
      <c r="L40" s="193" t="s">
        <v>111</v>
      </c>
      <c r="N40" s="136" t="e">
        <f>#REF!</f>
        <v>#REF!</v>
      </c>
      <c r="O40" s="306">
        <v>4100</v>
      </c>
    </row>
    <row r="41" spans="1:15" x14ac:dyDescent="0.2">
      <c r="A41" s="113"/>
      <c r="B41" s="28">
        <v>3231</v>
      </c>
      <c r="C41" s="28">
        <v>310</v>
      </c>
      <c r="D41" s="260" t="s">
        <v>218</v>
      </c>
      <c r="E41" s="50">
        <v>8</v>
      </c>
      <c r="F41" s="53"/>
      <c r="G41" s="52">
        <f t="shared" si="3"/>
        <v>8</v>
      </c>
      <c r="H41" s="52"/>
      <c r="I41" s="141"/>
      <c r="J41" s="271" t="e">
        <f>#REF!-I41</f>
        <v>#REF!</v>
      </c>
      <c r="K41" s="277" t="s">
        <v>193</v>
      </c>
      <c r="L41" s="196" t="s">
        <v>67</v>
      </c>
      <c r="N41" s="250" t="e">
        <f>#REF!</f>
        <v>#REF!</v>
      </c>
      <c r="O41" s="141" t="e">
        <f>#REF!</f>
        <v>#REF!</v>
      </c>
    </row>
    <row r="42" spans="1:15" x14ac:dyDescent="0.2">
      <c r="A42" s="74">
        <v>33</v>
      </c>
      <c r="B42" s="25">
        <v>3300</v>
      </c>
      <c r="C42" s="25"/>
      <c r="D42" s="253" t="s">
        <v>69</v>
      </c>
      <c r="E42" s="44">
        <f t="shared" ref="E42:G42" si="4">SUM(E43:E54)</f>
        <v>12350</v>
      </c>
      <c r="F42" s="15">
        <f t="shared" si="4"/>
        <v>5800</v>
      </c>
      <c r="G42" s="45">
        <f t="shared" si="4"/>
        <v>18150</v>
      </c>
      <c r="H42" s="45"/>
      <c r="I42" s="143">
        <f>SUM(I43:I54)</f>
        <v>0</v>
      </c>
      <c r="J42" s="272" t="e">
        <f>SUM(J43:J54)</f>
        <v>#REF!</v>
      </c>
      <c r="K42" s="206"/>
      <c r="L42" s="61"/>
      <c r="N42" s="142" t="e">
        <f>SUM(N43:N54)</f>
        <v>#REF!</v>
      </c>
      <c r="O42" s="143" t="e">
        <f>SUM(O43:O54)</f>
        <v>#REF!</v>
      </c>
    </row>
    <row r="43" spans="1:15" x14ac:dyDescent="0.2">
      <c r="A43" s="111"/>
      <c r="B43" s="23">
        <v>3314</v>
      </c>
      <c r="C43" s="23">
        <v>504</v>
      </c>
      <c r="D43" s="148" t="s">
        <v>110</v>
      </c>
      <c r="E43" s="37">
        <f>1218+1297</f>
        <v>2515</v>
      </c>
      <c r="F43" s="13"/>
      <c r="G43" s="46">
        <f t="shared" ref="G43:G54" si="5">E43+F43</f>
        <v>2515</v>
      </c>
      <c r="H43" s="46"/>
      <c r="I43" s="135"/>
      <c r="J43" s="269" t="e">
        <f>#REF!-I43</f>
        <v>#REF!</v>
      </c>
      <c r="K43" s="51" t="s">
        <v>241</v>
      </c>
      <c r="L43" s="46" t="s">
        <v>121</v>
      </c>
      <c r="N43" s="136" t="e">
        <f>#REF!</f>
        <v>#REF!</v>
      </c>
      <c r="O43" s="135" t="e">
        <f>#REF!</f>
        <v>#REF!</v>
      </c>
    </row>
    <row r="44" spans="1:15" x14ac:dyDescent="0.2">
      <c r="A44" s="111"/>
      <c r="B44" s="23">
        <v>3315</v>
      </c>
      <c r="C44" s="23">
        <v>505</v>
      </c>
      <c r="D44" s="148" t="s">
        <v>226</v>
      </c>
      <c r="E44" s="37">
        <v>1200</v>
      </c>
      <c r="F44" s="13"/>
      <c r="G44" s="46">
        <f t="shared" si="5"/>
        <v>1200</v>
      </c>
      <c r="H44" s="46"/>
      <c r="I44" s="135"/>
      <c r="J44" s="269" t="e">
        <f>#REF!-I44</f>
        <v>#REF!</v>
      </c>
      <c r="K44" s="204" t="s">
        <v>193</v>
      </c>
      <c r="L44" s="191" t="s">
        <v>67</v>
      </c>
      <c r="N44" s="136" t="e">
        <f>#REF!</f>
        <v>#REF!</v>
      </c>
      <c r="O44" s="135" t="e">
        <f>#REF!</f>
        <v>#REF!</v>
      </c>
    </row>
    <row r="45" spans="1:15" ht="12.75" customHeight="1" x14ac:dyDescent="0.2">
      <c r="A45" s="111"/>
      <c r="B45" s="23">
        <v>3322.3326000000002</v>
      </c>
      <c r="C45" s="23" t="s">
        <v>221</v>
      </c>
      <c r="D45" s="148" t="s">
        <v>134</v>
      </c>
      <c r="E45" s="37">
        <v>2200</v>
      </c>
      <c r="F45" s="13"/>
      <c r="G45" s="46">
        <f t="shared" si="5"/>
        <v>2200</v>
      </c>
      <c r="H45" s="46"/>
      <c r="I45" s="135"/>
      <c r="J45" s="269" t="e">
        <f>#REF!-I45</f>
        <v>#REF!</v>
      </c>
      <c r="K45" s="207" t="s">
        <v>328</v>
      </c>
      <c r="L45" s="193" t="s">
        <v>111</v>
      </c>
      <c r="N45" s="136" t="e">
        <f>#REF!</f>
        <v>#REF!</v>
      </c>
      <c r="O45" s="135" t="e">
        <f>#REF!</f>
        <v>#REF!</v>
      </c>
    </row>
    <row r="46" spans="1:15" ht="12.75" customHeight="1" x14ac:dyDescent="0.2">
      <c r="A46" s="111"/>
      <c r="B46" s="23">
        <v>3322.3326000000002</v>
      </c>
      <c r="C46" s="23">
        <v>102</v>
      </c>
      <c r="D46" s="148" t="s">
        <v>280</v>
      </c>
      <c r="E46" s="37"/>
      <c r="F46" s="13">
        <v>5800</v>
      </c>
      <c r="G46" s="46">
        <f t="shared" si="5"/>
        <v>5800</v>
      </c>
      <c r="H46" s="46"/>
      <c r="I46" s="135"/>
      <c r="J46" s="269"/>
      <c r="K46" s="207" t="s">
        <v>328</v>
      </c>
      <c r="L46" s="193" t="s">
        <v>111</v>
      </c>
      <c r="N46" s="136" t="e">
        <f>#REF!</f>
        <v>#REF!</v>
      </c>
      <c r="O46" s="135" t="e">
        <f>#REF!</f>
        <v>#REF!</v>
      </c>
    </row>
    <row r="47" spans="1:15" ht="12.75" customHeight="1" x14ac:dyDescent="0.2">
      <c r="A47" s="111"/>
      <c r="B47" s="23">
        <v>3322</v>
      </c>
      <c r="C47" s="23">
        <v>111</v>
      </c>
      <c r="D47" s="148" t="s">
        <v>311</v>
      </c>
      <c r="E47" s="37">
        <v>1200</v>
      </c>
      <c r="F47" s="13"/>
      <c r="G47" s="46">
        <f t="shared" si="5"/>
        <v>1200</v>
      </c>
      <c r="H47" s="46" t="s">
        <v>354</v>
      </c>
      <c r="I47" s="135"/>
      <c r="J47" s="269"/>
      <c r="K47" s="207" t="s">
        <v>328</v>
      </c>
      <c r="L47" s="193" t="s">
        <v>111</v>
      </c>
      <c r="N47" s="136" t="e">
        <f>#REF!</f>
        <v>#REF!</v>
      </c>
      <c r="O47" s="135" t="e">
        <f>#REF!</f>
        <v>#REF!</v>
      </c>
    </row>
    <row r="48" spans="1:15" x14ac:dyDescent="0.2">
      <c r="A48" s="111"/>
      <c r="B48" s="23">
        <v>3326</v>
      </c>
      <c r="C48" s="23">
        <v>103</v>
      </c>
      <c r="D48" s="148" t="s">
        <v>207</v>
      </c>
      <c r="E48" s="37">
        <v>100</v>
      </c>
      <c r="F48" s="13"/>
      <c r="G48" s="46">
        <f t="shared" si="5"/>
        <v>100</v>
      </c>
      <c r="H48" s="46"/>
      <c r="I48" s="135"/>
      <c r="J48" s="269" t="e">
        <f>#REF!-I48</f>
        <v>#REF!</v>
      </c>
      <c r="K48" s="207" t="s">
        <v>328</v>
      </c>
      <c r="L48" s="193" t="s">
        <v>111</v>
      </c>
      <c r="N48" s="136" t="e">
        <f>#REF!</f>
        <v>#REF!</v>
      </c>
      <c r="O48" s="135" t="e">
        <f>#REF!</f>
        <v>#REF!</v>
      </c>
    </row>
    <row r="49" spans="1:170" x14ac:dyDescent="0.2">
      <c r="A49" s="111"/>
      <c r="B49" s="23">
        <v>3349</v>
      </c>
      <c r="C49" s="23">
        <v>42</v>
      </c>
      <c r="D49" s="148" t="s">
        <v>70</v>
      </c>
      <c r="E49" s="37">
        <f>359+20</f>
        <v>379</v>
      </c>
      <c r="F49" s="13"/>
      <c r="G49" s="46">
        <f t="shared" si="5"/>
        <v>379</v>
      </c>
      <c r="H49" s="46"/>
      <c r="I49" s="135"/>
      <c r="J49" s="269" t="e">
        <f>#REF!-I49</f>
        <v>#REF!</v>
      </c>
      <c r="K49" s="255" t="s">
        <v>150</v>
      </c>
      <c r="L49" s="254" t="s">
        <v>200</v>
      </c>
      <c r="N49" s="136" t="e">
        <f>#REF!</f>
        <v>#REF!</v>
      </c>
      <c r="O49" s="135" t="e">
        <f>#REF!</f>
        <v>#REF!</v>
      </c>
      <c r="FN49" s="92" t="e">
        <f>SUM(H49:FM49)</f>
        <v>#REF!</v>
      </c>
    </row>
    <row r="50" spans="1:170" x14ac:dyDescent="0.2">
      <c r="A50" s="111"/>
      <c r="B50" s="23">
        <v>3392</v>
      </c>
      <c r="C50" s="23">
        <v>312</v>
      </c>
      <c r="D50" s="148" t="s">
        <v>225</v>
      </c>
      <c r="E50" s="37">
        <v>3553</v>
      </c>
      <c r="F50" s="13"/>
      <c r="G50" s="46">
        <f t="shared" si="5"/>
        <v>3553</v>
      </c>
      <c r="H50" s="46" t="s">
        <v>254</v>
      </c>
      <c r="I50" s="135"/>
      <c r="J50" s="269" t="e">
        <f>#REF!-I50</f>
        <v>#REF!</v>
      </c>
      <c r="K50" s="204" t="s">
        <v>193</v>
      </c>
      <c r="L50" s="191" t="s">
        <v>67</v>
      </c>
      <c r="N50" s="136" t="e">
        <f>#REF!</f>
        <v>#REF!</v>
      </c>
      <c r="O50" s="287" t="e">
        <f>#REF!</f>
        <v>#REF!</v>
      </c>
    </row>
    <row r="51" spans="1:170" x14ac:dyDescent="0.2">
      <c r="A51" s="111"/>
      <c r="B51" s="23">
        <v>3392</v>
      </c>
      <c r="C51" s="23" t="s">
        <v>220</v>
      </c>
      <c r="D51" s="148" t="s">
        <v>219</v>
      </c>
      <c r="E51" s="37">
        <f>355+302</f>
        <v>657</v>
      </c>
      <c r="F51" s="13"/>
      <c r="G51" s="46">
        <f t="shared" si="5"/>
        <v>657</v>
      </c>
      <c r="H51" s="46"/>
      <c r="I51" s="137"/>
      <c r="J51" s="269" t="e">
        <f>#REF!-I51</f>
        <v>#REF!</v>
      </c>
      <c r="K51" s="204" t="s">
        <v>193</v>
      </c>
      <c r="L51" s="191" t="s">
        <v>67</v>
      </c>
      <c r="N51" s="136" t="e">
        <f>#REF!</f>
        <v>#REF!</v>
      </c>
      <c r="O51" s="135" t="e">
        <f>#REF!</f>
        <v>#REF!</v>
      </c>
    </row>
    <row r="52" spans="1:170" x14ac:dyDescent="0.2">
      <c r="A52" s="111"/>
      <c r="B52" s="23">
        <v>3319</v>
      </c>
      <c r="C52" s="23">
        <v>106</v>
      </c>
      <c r="D52" s="148" t="s">
        <v>390</v>
      </c>
      <c r="E52" s="37">
        <f>60+53</f>
        <v>113</v>
      </c>
      <c r="F52" s="13"/>
      <c r="G52" s="46">
        <f t="shared" si="5"/>
        <v>113</v>
      </c>
      <c r="H52" s="46" t="s">
        <v>372</v>
      </c>
      <c r="I52" s="137"/>
      <c r="J52" s="269"/>
      <c r="K52" s="204" t="s">
        <v>193</v>
      </c>
      <c r="L52" s="191" t="s">
        <v>67</v>
      </c>
      <c r="N52" s="136" t="e">
        <f>#REF!</f>
        <v>#REF!</v>
      </c>
      <c r="O52" s="135" t="e">
        <f>#REF!</f>
        <v>#REF!</v>
      </c>
    </row>
    <row r="53" spans="1:170" x14ac:dyDescent="0.2">
      <c r="A53" s="111"/>
      <c r="B53" s="23">
        <v>3319</v>
      </c>
      <c r="C53" s="23">
        <v>112</v>
      </c>
      <c r="D53" s="148" t="s">
        <v>384</v>
      </c>
      <c r="E53" s="37">
        <v>280</v>
      </c>
      <c r="F53" s="13"/>
      <c r="G53" s="46">
        <f t="shared" si="5"/>
        <v>280</v>
      </c>
      <c r="H53" s="46"/>
      <c r="I53" s="137"/>
      <c r="J53" s="269"/>
      <c r="K53" s="204" t="s">
        <v>378</v>
      </c>
      <c r="L53" s="191" t="s">
        <v>67</v>
      </c>
      <c r="N53" s="136"/>
      <c r="O53" s="135"/>
    </row>
    <row r="54" spans="1:170" x14ac:dyDescent="0.2">
      <c r="A54" s="111"/>
      <c r="B54" s="23">
        <v>3399</v>
      </c>
      <c r="C54" s="23">
        <v>313</v>
      </c>
      <c r="D54" s="148" t="s">
        <v>94</v>
      </c>
      <c r="E54" s="37">
        <v>153</v>
      </c>
      <c r="F54" s="13"/>
      <c r="G54" s="46">
        <f t="shared" si="5"/>
        <v>153</v>
      </c>
      <c r="H54" s="46" t="s">
        <v>255</v>
      </c>
      <c r="I54" s="135"/>
      <c r="J54" s="269" t="e">
        <f>#REF!-I54</f>
        <v>#REF!</v>
      </c>
      <c r="K54" s="255" t="s">
        <v>240</v>
      </c>
      <c r="L54" s="264" t="s">
        <v>377</v>
      </c>
      <c r="N54" s="136" t="e">
        <f>#REF!</f>
        <v>#REF!</v>
      </c>
      <c r="O54" s="135" t="e">
        <f>#REF!</f>
        <v>#REF!</v>
      </c>
    </row>
    <row r="55" spans="1:170" x14ac:dyDescent="0.2">
      <c r="A55" s="112">
        <v>34</v>
      </c>
      <c r="B55" s="19">
        <v>3400</v>
      </c>
      <c r="C55" s="19"/>
      <c r="D55" s="259" t="s">
        <v>71</v>
      </c>
      <c r="E55" s="47">
        <f t="shared" ref="E55:G55" si="6">SUM(E56:E61)</f>
        <v>5062</v>
      </c>
      <c r="F55" s="48">
        <f t="shared" si="6"/>
        <v>7320</v>
      </c>
      <c r="G55" s="49">
        <f t="shared" si="6"/>
        <v>12382</v>
      </c>
      <c r="H55" s="49"/>
      <c r="I55" s="139">
        <f>SUM(I56:I61)</f>
        <v>0</v>
      </c>
      <c r="J55" s="270" t="e">
        <f>SUM(J56:J61)</f>
        <v>#REF!</v>
      </c>
      <c r="K55" s="206"/>
      <c r="L55" s="61"/>
      <c r="N55" s="138" t="e">
        <f>SUM(N56:N61)</f>
        <v>#REF!</v>
      </c>
      <c r="O55" s="139" t="e">
        <f>SUM(O56:O61)</f>
        <v>#REF!</v>
      </c>
    </row>
    <row r="56" spans="1:170" ht="13.5" customHeight="1" x14ac:dyDescent="0.2">
      <c r="A56" s="111"/>
      <c r="B56" s="23">
        <v>3412</v>
      </c>
      <c r="C56" s="23">
        <v>506</v>
      </c>
      <c r="D56" s="148" t="s">
        <v>324</v>
      </c>
      <c r="E56" s="37">
        <v>3704</v>
      </c>
      <c r="F56" s="13"/>
      <c r="G56" s="46">
        <f t="shared" ref="G56:G61" si="7">E56+F56</f>
        <v>3704</v>
      </c>
      <c r="H56" s="46" t="s">
        <v>326</v>
      </c>
      <c r="I56" s="135"/>
      <c r="J56" s="269"/>
      <c r="K56" s="204" t="s">
        <v>193</v>
      </c>
      <c r="L56" s="191" t="s">
        <v>67</v>
      </c>
      <c r="M56" s="79"/>
      <c r="N56" s="136" t="e">
        <f>#REF!</f>
        <v>#REF!</v>
      </c>
      <c r="O56" s="135" t="e">
        <f>#REF!</f>
        <v>#REF!</v>
      </c>
    </row>
    <row r="57" spans="1:170" ht="13.5" customHeight="1" x14ac:dyDescent="0.2">
      <c r="A57" s="111"/>
      <c r="B57" s="23">
        <v>3412</v>
      </c>
      <c r="C57" s="23">
        <v>506</v>
      </c>
      <c r="D57" s="148" t="s">
        <v>337</v>
      </c>
      <c r="E57" s="37"/>
      <c r="F57" s="13">
        <f>6800+200</f>
        <v>7000</v>
      </c>
      <c r="G57" s="46">
        <f t="shared" si="7"/>
        <v>7000</v>
      </c>
      <c r="H57" s="46" t="s">
        <v>376</v>
      </c>
      <c r="I57" s="135"/>
      <c r="J57" s="269"/>
      <c r="K57" s="204" t="s">
        <v>193</v>
      </c>
      <c r="L57" s="191" t="s">
        <v>67</v>
      </c>
      <c r="M57" s="79"/>
      <c r="N57" s="136" t="e">
        <f>#REF!</f>
        <v>#REF!</v>
      </c>
      <c r="O57" s="306">
        <v>3300</v>
      </c>
    </row>
    <row r="58" spans="1:170" ht="13.5" customHeight="1" x14ac:dyDescent="0.2">
      <c r="A58" s="111"/>
      <c r="B58" s="23">
        <v>3412</v>
      </c>
      <c r="C58" s="23">
        <v>216</v>
      </c>
      <c r="D58" s="148" t="s">
        <v>331</v>
      </c>
      <c r="E58" s="37">
        <f>185+73</f>
        <v>258</v>
      </c>
      <c r="F58" s="13"/>
      <c r="G58" s="46">
        <f t="shared" si="7"/>
        <v>258</v>
      </c>
      <c r="H58" s="46"/>
      <c r="I58" s="135"/>
      <c r="J58" s="269"/>
      <c r="K58" s="205" t="s">
        <v>284</v>
      </c>
      <c r="L58" s="323" t="s">
        <v>65</v>
      </c>
      <c r="M58" s="79"/>
      <c r="N58" s="136" t="e">
        <f>#REF!</f>
        <v>#REF!</v>
      </c>
      <c r="O58" s="135" t="e">
        <f>#REF!</f>
        <v>#REF!</v>
      </c>
    </row>
    <row r="59" spans="1:170" ht="13.5" customHeight="1" x14ac:dyDescent="0.2">
      <c r="A59" s="111"/>
      <c r="B59" s="23">
        <v>3419</v>
      </c>
      <c r="C59" s="23">
        <v>105</v>
      </c>
      <c r="D59" s="148" t="s">
        <v>393</v>
      </c>
      <c r="E59" s="37">
        <f>50</f>
        <v>50</v>
      </c>
      <c r="F59" s="13">
        <v>320</v>
      </c>
      <c r="G59" s="46">
        <f t="shared" si="7"/>
        <v>370</v>
      </c>
      <c r="H59" s="46" t="s">
        <v>389</v>
      </c>
      <c r="I59" s="135"/>
      <c r="J59" s="269" t="e">
        <f>#REF!-I59</f>
        <v>#REF!</v>
      </c>
      <c r="K59" s="204" t="s">
        <v>378</v>
      </c>
      <c r="L59" s="191" t="s">
        <v>67</v>
      </c>
      <c r="N59" s="136" t="e">
        <f>#REF!</f>
        <v>#REF!</v>
      </c>
      <c r="O59" s="135" t="e">
        <f>#REF!</f>
        <v>#REF!</v>
      </c>
    </row>
    <row r="60" spans="1:170" ht="13.5" customHeight="1" x14ac:dyDescent="0.2">
      <c r="A60" s="111"/>
      <c r="B60" s="23">
        <v>3419</v>
      </c>
      <c r="C60" s="23">
        <v>104</v>
      </c>
      <c r="D60" s="148" t="s">
        <v>366</v>
      </c>
      <c r="E60" s="37">
        <v>100</v>
      </c>
      <c r="F60" s="13"/>
      <c r="G60" s="46">
        <f t="shared" si="7"/>
        <v>100</v>
      </c>
      <c r="H60" s="46"/>
      <c r="I60" s="135"/>
      <c r="J60" s="269"/>
      <c r="K60" s="204" t="s">
        <v>378</v>
      </c>
      <c r="L60" s="191" t="s">
        <v>67</v>
      </c>
      <c r="N60" s="136"/>
      <c r="O60" s="135"/>
    </row>
    <row r="61" spans="1:170" ht="12.75" customHeight="1" x14ac:dyDescent="0.2">
      <c r="A61" s="111"/>
      <c r="B61" s="23">
        <v>3421</v>
      </c>
      <c r="C61" s="23">
        <v>105</v>
      </c>
      <c r="D61" s="148" t="s">
        <v>360</v>
      </c>
      <c r="E61" s="37">
        <f>1200-250</f>
        <v>950</v>
      </c>
      <c r="F61" s="13"/>
      <c r="G61" s="46">
        <f t="shared" si="7"/>
        <v>950</v>
      </c>
      <c r="H61" s="46"/>
      <c r="I61" s="135"/>
      <c r="J61" s="269" t="e">
        <f>#REF!-I61</f>
        <v>#REF!</v>
      </c>
      <c r="K61" s="204" t="s">
        <v>378</v>
      </c>
      <c r="L61" s="191" t="s">
        <v>67</v>
      </c>
      <c r="N61" s="136" t="e">
        <f>#REF!</f>
        <v>#REF!</v>
      </c>
      <c r="O61" s="135" t="e">
        <f>#REF!</f>
        <v>#REF!</v>
      </c>
    </row>
    <row r="62" spans="1:170" x14ac:dyDescent="0.2">
      <c r="A62" s="112">
        <v>35</v>
      </c>
      <c r="B62" s="19">
        <v>3500</v>
      </c>
      <c r="C62" s="19"/>
      <c r="D62" s="259" t="s">
        <v>108</v>
      </c>
      <c r="E62" s="47">
        <f>SUM(E63:E63)</f>
        <v>0</v>
      </c>
      <c r="F62" s="48">
        <f>SUM(F63:F63)</f>
        <v>0</v>
      </c>
      <c r="G62" s="49">
        <f>SUM(G63:G63)</f>
        <v>0</v>
      </c>
      <c r="H62" s="49"/>
      <c r="I62" s="139">
        <f>SUM(I63:I63)</f>
        <v>0</v>
      </c>
      <c r="J62" s="270" t="e">
        <f>SUM(#REF!)</f>
        <v>#REF!</v>
      </c>
      <c r="K62" s="47"/>
      <c r="L62" s="198"/>
      <c r="N62" s="138">
        <f>SUM(N63:N63)</f>
        <v>0</v>
      </c>
      <c r="O62" s="139">
        <f>SUM(O63:O63)</f>
        <v>0</v>
      </c>
    </row>
    <row r="63" spans="1:170" x14ac:dyDescent="0.2">
      <c r="A63" s="74"/>
      <c r="B63" s="25">
        <v>3522</v>
      </c>
      <c r="C63" s="25">
        <v>233</v>
      </c>
      <c r="D63" s="242" t="s">
        <v>278</v>
      </c>
      <c r="E63" s="147"/>
      <c r="F63" s="13"/>
      <c r="G63" s="290">
        <f>E63+F63</f>
        <v>0</v>
      </c>
      <c r="H63" s="45"/>
      <c r="I63" s="241"/>
      <c r="J63" s="272"/>
      <c r="K63" s="44"/>
      <c r="L63" s="61"/>
      <c r="N63" s="142"/>
      <c r="O63" s="241"/>
    </row>
    <row r="64" spans="1:170" x14ac:dyDescent="0.2">
      <c r="A64" s="112">
        <v>36</v>
      </c>
      <c r="B64" s="19">
        <v>3600</v>
      </c>
      <c r="C64" s="19"/>
      <c r="D64" s="259" t="s">
        <v>72</v>
      </c>
      <c r="E64" s="47">
        <f>SUM(E65:E84)</f>
        <v>13427</v>
      </c>
      <c r="F64" s="48">
        <f>SUM(F65:F84)</f>
        <v>6900</v>
      </c>
      <c r="G64" s="49">
        <f>SUM(G65:G84)</f>
        <v>20327</v>
      </c>
      <c r="H64" s="49"/>
      <c r="I64" s="139">
        <f>SUM(I65:I84)</f>
        <v>0</v>
      </c>
      <c r="J64" s="270" t="e">
        <f>SUM(J65:J84)</f>
        <v>#REF!</v>
      </c>
      <c r="K64" s="47"/>
      <c r="L64" s="198"/>
      <c r="N64" s="138" t="e">
        <f>SUM(N65:N84)</f>
        <v>#REF!</v>
      </c>
      <c r="O64" s="139" t="e">
        <f>SUM(O65:O84)</f>
        <v>#REF!</v>
      </c>
    </row>
    <row r="65" spans="1:15" ht="12" customHeight="1" x14ac:dyDescent="0.2">
      <c r="A65" s="111"/>
      <c r="B65" s="23">
        <v>3612</v>
      </c>
      <c r="C65" s="23" t="s">
        <v>258</v>
      </c>
      <c r="D65" s="148" t="s">
        <v>117</v>
      </c>
      <c r="E65" s="37">
        <f>6665-1750</f>
        <v>4915</v>
      </c>
      <c r="F65" s="13"/>
      <c r="G65" s="46">
        <f>E65+F65</f>
        <v>4915</v>
      </c>
      <c r="H65" s="46" t="s">
        <v>374</v>
      </c>
      <c r="I65" s="137"/>
      <c r="J65" s="269" t="e">
        <f>#REF!-I65</f>
        <v>#REF!</v>
      </c>
      <c r="K65" s="201" t="s">
        <v>329</v>
      </c>
      <c r="L65" s="199" t="s">
        <v>257</v>
      </c>
      <c r="N65" s="303" t="e">
        <f>#REF!</f>
        <v>#REF!</v>
      </c>
      <c r="O65" s="135" t="e">
        <f>#REF!</f>
        <v>#REF!</v>
      </c>
    </row>
    <row r="66" spans="1:15" x14ac:dyDescent="0.2">
      <c r="A66" s="111"/>
      <c r="B66" s="23">
        <v>3612</v>
      </c>
      <c r="C66" s="23" t="s">
        <v>258</v>
      </c>
      <c r="D66" s="148" t="s">
        <v>118</v>
      </c>
      <c r="E66" s="37">
        <v>2050</v>
      </c>
      <c r="F66" s="13"/>
      <c r="G66" s="46">
        <f>E66+F66</f>
        <v>2050</v>
      </c>
      <c r="H66" s="46" t="s">
        <v>266</v>
      </c>
      <c r="I66" s="135"/>
      <c r="J66" s="269" t="e">
        <f>#REF!-I66</f>
        <v>#REF!</v>
      </c>
      <c r="K66" s="201" t="s">
        <v>329</v>
      </c>
      <c r="L66" s="199" t="s">
        <v>257</v>
      </c>
      <c r="N66" s="305" t="e">
        <f>#REF!/3*4</f>
        <v>#REF!</v>
      </c>
      <c r="O66" s="135" t="e">
        <f>#REF!</f>
        <v>#REF!</v>
      </c>
    </row>
    <row r="67" spans="1:15" x14ac:dyDescent="0.2">
      <c r="A67" s="111"/>
      <c r="B67" s="23">
        <v>3612</v>
      </c>
      <c r="C67" s="23">
        <v>218</v>
      </c>
      <c r="D67" s="148" t="s">
        <v>294</v>
      </c>
      <c r="E67" s="37">
        <v>350</v>
      </c>
      <c r="F67" s="13"/>
      <c r="G67" s="46">
        <f>E67+F67</f>
        <v>350</v>
      </c>
      <c r="H67" s="46" t="s">
        <v>317</v>
      </c>
      <c r="I67" s="135"/>
      <c r="J67" s="269" t="e">
        <f>#REF!-I67</f>
        <v>#REF!</v>
      </c>
      <c r="K67" s="205" t="s">
        <v>270</v>
      </c>
      <c r="L67" s="193" t="s">
        <v>111</v>
      </c>
      <c r="N67" s="305">
        <v>0</v>
      </c>
      <c r="O67" s="135" t="e">
        <f>#REF!</f>
        <v>#REF!</v>
      </c>
    </row>
    <row r="68" spans="1:15" x14ac:dyDescent="0.2">
      <c r="A68" s="111"/>
      <c r="B68" s="23">
        <v>3612</v>
      </c>
      <c r="C68" s="23">
        <v>326</v>
      </c>
      <c r="D68" s="148" t="s">
        <v>379</v>
      </c>
      <c r="E68" s="37"/>
      <c r="F68" s="13">
        <v>4600</v>
      </c>
      <c r="G68" s="46">
        <f t="shared" ref="G68:G84" si="8">E68+F68</f>
        <v>4600</v>
      </c>
      <c r="H68" s="46"/>
      <c r="I68" s="135"/>
      <c r="J68" s="269" t="e">
        <f>#REF!-I68</f>
        <v>#REF!</v>
      </c>
      <c r="K68" s="205" t="s">
        <v>270</v>
      </c>
      <c r="L68" s="193" t="s">
        <v>111</v>
      </c>
      <c r="N68" s="136" t="e">
        <f>#REF!</f>
        <v>#REF!</v>
      </c>
      <c r="O68" s="306">
        <v>1000</v>
      </c>
    </row>
    <row r="69" spans="1:15" x14ac:dyDescent="0.2">
      <c r="A69" s="111"/>
      <c r="B69" s="23">
        <v>3612</v>
      </c>
      <c r="C69" s="23">
        <v>324</v>
      </c>
      <c r="D69" s="148" t="s">
        <v>361</v>
      </c>
      <c r="E69" s="37"/>
      <c r="F69" s="13">
        <v>200</v>
      </c>
      <c r="G69" s="46">
        <f t="shared" si="8"/>
        <v>200</v>
      </c>
      <c r="H69" s="46" t="s">
        <v>362</v>
      </c>
      <c r="I69" s="135"/>
      <c r="J69" s="269"/>
      <c r="K69" s="205" t="s">
        <v>270</v>
      </c>
      <c r="L69" s="193" t="s">
        <v>111</v>
      </c>
      <c r="N69" s="136"/>
      <c r="O69" s="135"/>
    </row>
    <row r="70" spans="1:15" x14ac:dyDescent="0.2">
      <c r="A70" s="111"/>
      <c r="B70" s="23">
        <v>3613</v>
      </c>
      <c r="C70" s="23">
        <v>316</v>
      </c>
      <c r="D70" s="148" t="s">
        <v>302</v>
      </c>
      <c r="E70" s="37">
        <f>583+51</f>
        <v>634</v>
      </c>
      <c r="F70" s="13"/>
      <c r="G70" s="46">
        <f t="shared" si="8"/>
        <v>634</v>
      </c>
      <c r="H70" s="46" t="s">
        <v>373</v>
      </c>
      <c r="I70" s="135"/>
      <c r="J70" s="269"/>
      <c r="K70" s="205" t="s">
        <v>279</v>
      </c>
      <c r="L70" s="193" t="s">
        <v>65</v>
      </c>
      <c r="N70" s="136" t="e">
        <f>#REF!</f>
        <v>#REF!</v>
      </c>
      <c r="O70" s="135">
        <v>1700</v>
      </c>
    </row>
    <row r="71" spans="1:15" x14ac:dyDescent="0.2">
      <c r="A71" s="111"/>
      <c r="B71" s="23">
        <v>3613</v>
      </c>
      <c r="C71" s="23">
        <v>317</v>
      </c>
      <c r="D71" s="148" t="s">
        <v>195</v>
      </c>
      <c r="E71" s="37">
        <v>104</v>
      </c>
      <c r="F71" s="13"/>
      <c r="G71" s="46">
        <f t="shared" si="8"/>
        <v>104</v>
      </c>
      <c r="H71" s="46"/>
      <c r="I71" s="137"/>
      <c r="J71" s="269" t="e">
        <f>#REF!-I71</f>
        <v>#REF!</v>
      </c>
      <c r="K71" s="207" t="s">
        <v>279</v>
      </c>
      <c r="L71" s="193" t="s">
        <v>65</v>
      </c>
      <c r="N71" s="136" t="e">
        <f>#REF!</f>
        <v>#REF!</v>
      </c>
      <c r="O71" s="135" t="e">
        <f>#REF!</f>
        <v>#REF!</v>
      </c>
    </row>
    <row r="72" spans="1:15" x14ac:dyDescent="0.2">
      <c r="A72" s="111"/>
      <c r="B72" s="23">
        <v>3613</v>
      </c>
      <c r="C72" s="23">
        <v>703</v>
      </c>
      <c r="D72" s="148" t="s">
        <v>119</v>
      </c>
      <c r="E72" s="37">
        <v>350</v>
      </c>
      <c r="F72" s="13"/>
      <c r="G72" s="46">
        <f t="shared" si="8"/>
        <v>350</v>
      </c>
      <c r="H72" s="46" t="s">
        <v>388</v>
      </c>
      <c r="I72" s="135"/>
      <c r="J72" s="269" t="e">
        <f>#REF!-I72</f>
        <v>#REF!</v>
      </c>
      <c r="K72" s="201" t="s">
        <v>329</v>
      </c>
      <c r="L72" s="199" t="s">
        <v>257</v>
      </c>
      <c r="N72" s="136" t="e">
        <f>#REF!</f>
        <v>#REF!</v>
      </c>
      <c r="O72" s="135" t="e">
        <f>#REF!</f>
        <v>#REF!</v>
      </c>
    </row>
    <row r="73" spans="1:15" x14ac:dyDescent="0.2">
      <c r="A73" s="111"/>
      <c r="B73" s="23">
        <v>3613</v>
      </c>
      <c r="C73" s="23">
        <v>703</v>
      </c>
      <c r="D73" s="148" t="s">
        <v>120</v>
      </c>
      <c r="E73" s="37">
        <v>300</v>
      </c>
      <c r="F73" s="13"/>
      <c r="G73" s="46">
        <f t="shared" si="8"/>
        <v>300</v>
      </c>
      <c r="H73" s="46"/>
      <c r="I73" s="135"/>
      <c r="J73" s="269" t="e">
        <f>#REF!-I73</f>
        <v>#REF!</v>
      </c>
      <c r="K73" s="201" t="s">
        <v>329</v>
      </c>
      <c r="L73" s="199" t="s">
        <v>257</v>
      </c>
      <c r="M73" s="96" t="s">
        <v>346</v>
      </c>
      <c r="N73" s="136" t="e">
        <f>#REF!</f>
        <v>#REF!</v>
      </c>
      <c r="O73" s="135" t="e">
        <f>#REF!</f>
        <v>#REF!</v>
      </c>
    </row>
    <row r="74" spans="1:15" x14ac:dyDescent="0.2">
      <c r="A74" s="111"/>
      <c r="B74" s="23">
        <v>3613</v>
      </c>
      <c r="C74" s="23">
        <v>305</v>
      </c>
      <c r="D74" s="261" t="s">
        <v>320</v>
      </c>
      <c r="E74" s="37">
        <f>277+146</f>
        <v>423</v>
      </c>
      <c r="F74" s="13"/>
      <c r="G74" s="46">
        <f t="shared" si="8"/>
        <v>423</v>
      </c>
      <c r="H74" s="46" t="s">
        <v>322</v>
      </c>
      <c r="I74" s="135"/>
      <c r="J74" s="269"/>
      <c r="K74" s="205" t="s">
        <v>284</v>
      </c>
      <c r="L74" s="193" t="s">
        <v>111</v>
      </c>
      <c r="M74" s="96">
        <v>151</v>
      </c>
      <c r="N74" s="136">
        <v>2877</v>
      </c>
      <c r="O74" s="135" t="e">
        <f>#REF!</f>
        <v>#REF!</v>
      </c>
    </row>
    <row r="75" spans="1:15" x14ac:dyDescent="0.2">
      <c r="A75" s="111"/>
      <c r="B75" s="23">
        <v>3631</v>
      </c>
      <c r="C75" s="23">
        <v>107</v>
      </c>
      <c r="D75" s="148" t="s">
        <v>73</v>
      </c>
      <c r="E75" s="37">
        <v>1640</v>
      </c>
      <c r="F75" s="13">
        <v>250</v>
      </c>
      <c r="G75" s="46">
        <f t="shared" si="8"/>
        <v>1890</v>
      </c>
      <c r="H75" s="46"/>
      <c r="I75" s="135"/>
      <c r="J75" s="269" t="e">
        <f>#REF!-I75</f>
        <v>#REF!</v>
      </c>
      <c r="K75" s="205" t="s">
        <v>191</v>
      </c>
      <c r="L75" s="193" t="s">
        <v>111</v>
      </c>
      <c r="N75" s="136" t="e">
        <f>#REF!</f>
        <v>#REF!</v>
      </c>
      <c r="O75" s="135" t="e">
        <f>#REF!</f>
        <v>#REF!</v>
      </c>
    </row>
    <row r="76" spans="1:15" x14ac:dyDescent="0.2">
      <c r="A76" s="111"/>
      <c r="B76" s="23">
        <v>3632</v>
      </c>
      <c r="C76" s="23">
        <v>238</v>
      </c>
      <c r="D76" s="148" t="s">
        <v>35</v>
      </c>
      <c r="E76" s="37">
        <v>360</v>
      </c>
      <c r="F76" s="13">
        <v>50</v>
      </c>
      <c r="G76" s="46">
        <f t="shared" si="8"/>
        <v>410</v>
      </c>
      <c r="H76" s="46"/>
      <c r="I76" s="135"/>
      <c r="J76" s="269" t="e">
        <f>#REF!-I76</f>
        <v>#REF!</v>
      </c>
      <c r="K76" s="207" t="s">
        <v>279</v>
      </c>
      <c r="L76" s="193" t="s">
        <v>65</v>
      </c>
      <c r="N76" s="136" t="e">
        <f>#REF!</f>
        <v>#REF!</v>
      </c>
      <c r="O76" s="135" t="e">
        <f>#REF!</f>
        <v>#REF!</v>
      </c>
    </row>
    <row r="77" spans="1:15" x14ac:dyDescent="0.2">
      <c r="A77" s="111"/>
      <c r="B77" s="23">
        <v>3635</v>
      </c>
      <c r="C77" s="23">
        <v>248</v>
      </c>
      <c r="D77" s="148" t="s">
        <v>198</v>
      </c>
      <c r="E77" s="37">
        <v>50</v>
      </c>
      <c r="F77" s="13"/>
      <c r="G77" s="46">
        <f t="shared" si="8"/>
        <v>50</v>
      </c>
      <c r="H77" s="46"/>
      <c r="I77" s="135"/>
      <c r="J77" s="269" t="e">
        <f>#REF!-I77</f>
        <v>#REF!</v>
      </c>
      <c r="K77" s="208" t="s">
        <v>197</v>
      </c>
      <c r="L77" s="200" t="s">
        <v>196</v>
      </c>
      <c r="N77" s="136" t="e">
        <f>#REF!</f>
        <v>#REF!</v>
      </c>
      <c r="O77" s="135" t="e">
        <f>#REF!</f>
        <v>#REF!</v>
      </c>
    </row>
    <row r="78" spans="1:15" x14ac:dyDescent="0.2">
      <c r="A78" s="111"/>
      <c r="B78" s="23">
        <v>3636</v>
      </c>
      <c r="C78" s="23">
        <v>249</v>
      </c>
      <c r="D78" s="148" t="s">
        <v>223</v>
      </c>
      <c r="E78" s="37">
        <v>141</v>
      </c>
      <c r="F78" s="13"/>
      <c r="G78" s="46">
        <f t="shared" si="8"/>
        <v>141</v>
      </c>
      <c r="H78" s="13"/>
      <c r="I78" s="135"/>
      <c r="J78" s="269" t="e">
        <f>#REF!-I78</f>
        <v>#REF!</v>
      </c>
      <c r="K78" s="205" t="s">
        <v>270</v>
      </c>
      <c r="L78" s="193" t="s">
        <v>111</v>
      </c>
      <c r="N78" s="136" t="e">
        <f>#REF!</f>
        <v>#REF!</v>
      </c>
      <c r="O78" s="135" t="e">
        <f>#REF!</f>
        <v>#REF!</v>
      </c>
    </row>
    <row r="79" spans="1:15" x14ac:dyDescent="0.2">
      <c r="A79" s="111"/>
      <c r="B79" s="23">
        <v>3639</v>
      </c>
      <c r="C79" s="23">
        <v>108</v>
      </c>
      <c r="D79" s="148" t="s">
        <v>90</v>
      </c>
      <c r="E79" s="37">
        <v>900</v>
      </c>
      <c r="F79" s="13"/>
      <c r="G79" s="46">
        <f t="shared" si="8"/>
        <v>900</v>
      </c>
      <c r="H79" s="46"/>
      <c r="I79" s="135"/>
      <c r="J79" s="269" t="e">
        <f>#REF!-I79</f>
        <v>#REF!</v>
      </c>
      <c r="K79" s="205" t="s">
        <v>152</v>
      </c>
      <c r="L79" s="193" t="s">
        <v>65</v>
      </c>
      <c r="N79" s="136" t="e">
        <f>#REF!</f>
        <v>#REF!</v>
      </c>
      <c r="O79" s="135" t="e">
        <f>#REF!</f>
        <v>#REF!</v>
      </c>
    </row>
    <row r="80" spans="1:15" x14ac:dyDescent="0.2">
      <c r="A80" s="111"/>
      <c r="B80" s="23">
        <v>3639</v>
      </c>
      <c r="C80" s="23">
        <v>239</v>
      </c>
      <c r="D80" s="148" t="s">
        <v>180</v>
      </c>
      <c r="E80" s="37">
        <v>562</v>
      </c>
      <c r="F80" s="13"/>
      <c r="G80" s="46">
        <f t="shared" si="8"/>
        <v>562</v>
      </c>
      <c r="H80" s="46"/>
      <c r="I80" s="135"/>
      <c r="J80" s="269" t="e">
        <f>#REF!-I80</f>
        <v>#REF!</v>
      </c>
      <c r="K80" s="205" t="s">
        <v>191</v>
      </c>
      <c r="L80" s="193" t="s">
        <v>111</v>
      </c>
      <c r="N80" s="136" t="e">
        <f>#REF!</f>
        <v>#REF!</v>
      </c>
      <c r="O80" s="135" t="e">
        <f>#REF!</f>
        <v>#REF!</v>
      </c>
    </row>
    <row r="81" spans="1:15" x14ac:dyDescent="0.2">
      <c r="A81" s="111"/>
      <c r="B81" s="23">
        <v>3639</v>
      </c>
      <c r="C81" s="23">
        <v>239</v>
      </c>
      <c r="D81" s="148" t="s">
        <v>364</v>
      </c>
      <c r="E81" s="37"/>
      <c r="F81" s="13">
        <v>1800</v>
      </c>
      <c r="G81" s="46">
        <f t="shared" si="8"/>
        <v>1800</v>
      </c>
      <c r="H81" s="46"/>
      <c r="I81" s="135"/>
      <c r="J81" s="269"/>
      <c r="K81" s="205" t="s">
        <v>191</v>
      </c>
      <c r="L81" s="193" t="s">
        <v>270</v>
      </c>
      <c r="N81" s="136"/>
      <c r="O81" s="135"/>
    </row>
    <row r="82" spans="1:15" x14ac:dyDescent="0.2">
      <c r="A82" s="111"/>
      <c r="B82" s="23">
        <v>3639</v>
      </c>
      <c r="C82" s="23">
        <v>243</v>
      </c>
      <c r="D82" s="148" t="s">
        <v>147</v>
      </c>
      <c r="E82" s="37">
        <f>64+291</f>
        <v>355</v>
      </c>
      <c r="F82" s="13"/>
      <c r="G82" s="46">
        <f t="shared" si="8"/>
        <v>355</v>
      </c>
      <c r="H82" s="46"/>
      <c r="I82" s="135"/>
      <c r="J82" s="269" t="e">
        <f>#REF!-I82</f>
        <v>#REF!</v>
      </c>
      <c r="K82" s="207" t="s">
        <v>65</v>
      </c>
      <c r="L82" s="193" t="s">
        <v>271</v>
      </c>
      <c r="N82" s="136" t="e">
        <f>#REF!</f>
        <v>#REF!</v>
      </c>
      <c r="O82" s="135" t="e">
        <f>#REF!</f>
        <v>#REF!</v>
      </c>
    </row>
    <row r="83" spans="1:15" x14ac:dyDescent="0.2">
      <c r="A83" s="111"/>
      <c r="B83" s="23">
        <v>3639</v>
      </c>
      <c r="C83" s="23">
        <v>319</v>
      </c>
      <c r="D83" s="148" t="s">
        <v>234</v>
      </c>
      <c r="E83" s="37">
        <v>227</v>
      </c>
      <c r="F83" s="13"/>
      <c r="G83" s="46">
        <f t="shared" si="8"/>
        <v>227</v>
      </c>
      <c r="H83" s="46" t="s">
        <v>269</v>
      </c>
      <c r="I83" s="135"/>
      <c r="J83" s="269" t="e">
        <f>#REF!-I83</f>
        <v>#REF!</v>
      </c>
      <c r="K83" s="207" t="s">
        <v>279</v>
      </c>
      <c r="L83" s="193" t="s">
        <v>65</v>
      </c>
      <c r="N83" s="136" t="e">
        <f>#REF!</f>
        <v>#REF!</v>
      </c>
      <c r="O83" s="135" t="e">
        <f>#REF!</f>
        <v>#REF!</v>
      </c>
    </row>
    <row r="84" spans="1:15" x14ac:dyDescent="0.2">
      <c r="A84" s="113"/>
      <c r="B84" s="28">
        <v>3639</v>
      </c>
      <c r="C84" s="28">
        <v>319.20999999999998</v>
      </c>
      <c r="D84" s="148" t="s">
        <v>232</v>
      </c>
      <c r="E84" s="37">
        <f>18+48</f>
        <v>66</v>
      </c>
      <c r="F84" s="13"/>
      <c r="G84" s="46">
        <f t="shared" si="8"/>
        <v>66</v>
      </c>
      <c r="H84" s="52"/>
      <c r="I84" s="141"/>
      <c r="J84" s="269" t="e">
        <f>#REF!-I84</f>
        <v>#REF!</v>
      </c>
      <c r="K84" s="263" t="s">
        <v>279</v>
      </c>
      <c r="L84" s="195" t="s">
        <v>65</v>
      </c>
      <c r="N84" s="136" t="e">
        <f>#REF!</f>
        <v>#REF!</v>
      </c>
      <c r="O84" s="135" t="e">
        <f>#REF!</f>
        <v>#REF!</v>
      </c>
    </row>
    <row r="85" spans="1:15" x14ac:dyDescent="0.2">
      <c r="A85" s="112">
        <v>37</v>
      </c>
      <c r="B85" s="19"/>
      <c r="C85" s="19"/>
      <c r="D85" s="259" t="s">
        <v>109</v>
      </c>
      <c r="E85" s="47">
        <f t="shared" ref="E85:G85" si="9">SUM(E86:E92)</f>
        <v>12528</v>
      </c>
      <c r="F85" s="48">
        <f t="shared" si="9"/>
        <v>0</v>
      </c>
      <c r="G85" s="49">
        <f t="shared" si="9"/>
        <v>12528</v>
      </c>
      <c r="H85" s="49"/>
      <c r="I85" s="139">
        <f>SUM(I86:I92)</f>
        <v>0</v>
      </c>
      <c r="J85" s="270" t="e">
        <f>SUM(J86:J92)</f>
        <v>#REF!</v>
      </c>
      <c r="K85" s="44"/>
      <c r="L85" s="61"/>
      <c r="N85" s="138" t="e">
        <f>SUM(N86:N92)</f>
        <v>#REF!</v>
      </c>
      <c r="O85" s="139" t="e">
        <f>SUM(O86:O92)</f>
        <v>#REF!</v>
      </c>
    </row>
    <row r="86" spans="1:15" x14ac:dyDescent="0.2">
      <c r="A86" s="111"/>
      <c r="B86" s="23">
        <v>3722</v>
      </c>
      <c r="C86" s="23">
        <v>240</v>
      </c>
      <c r="D86" s="148" t="s">
        <v>74</v>
      </c>
      <c r="E86" s="37">
        <v>6634</v>
      </c>
      <c r="F86" s="13"/>
      <c r="G86" s="46">
        <f t="shared" ref="G86:G92" si="10">E86+F86</f>
        <v>6634</v>
      </c>
      <c r="H86" s="46"/>
      <c r="I86" s="135"/>
      <c r="J86" s="269" t="e">
        <f>#REF!-I86</f>
        <v>#REF!</v>
      </c>
      <c r="K86" s="205" t="s">
        <v>284</v>
      </c>
      <c r="L86" s="193" t="s">
        <v>191</v>
      </c>
      <c r="N86" s="136" t="e">
        <f>#REF!</f>
        <v>#REF!</v>
      </c>
      <c r="O86" s="135" t="e">
        <f>#REF!</f>
        <v>#REF!</v>
      </c>
    </row>
    <row r="87" spans="1:15" x14ac:dyDescent="0.2">
      <c r="A87" s="111"/>
      <c r="B87" s="23">
        <v>3722</v>
      </c>
      <c r="C87" s="23">
        <v>5110</v>
      </c>
      <c r="D87" s="148" t="s">
        <v>245</v>
      </c>
      <c r="E87" s="37">
        <v>759</v>
      </c>
      <c r="F87" s="13"/>
      <c r="G87" s="46">
        <f t="shared" si="10"/>
        <v>759</v>
      </c>
      <c r="H87" s="46"/>
      <c r="I87" s="135"/>
      <c r="J87" s="269" t="e">
        <f>#REF!-I87</f>
        <v>#REF!</v>
      </c>
      <c r="K87" s="205" t="s">
        <v>284</v>
      </c>
      <c r="L87" s="193" t="s">
        <v>191</v>
      </c>
      <c r="N87" s="136" t="e">
        <f>#REF!</f>
        <v>#REF!</v>
      </c>
      <c r="O87" s="135" t="e">
        <f>#REF!</f>
        <v>#REF!</v>
      </c>
    </row>
    <row r="88" spans="1:15" x14ac:dyDescent="0.2">
      <c r="A88" s="111"/>
      <c r="B88" s="23">
        <v>3745</v>
      </c>
      <c r="C88" s="23">
        <v>241</v>
      </c>
      <c r="D88" s="148" t="s">
        <v>75</v>
      </c>
      <c r="E88" s="37">
        <f>2475+2220-350</f>
        <v>4345</v>
      </c>
      <c r="F88" s="13"/>
      <c r="G88" s="46">
        <f t="shared" si="10"/>
        <v>4345</v>
      </c>
      <c r="H88" s="46"/>
      <c r="I88" s="135"/>
      <c r="J88" s="269" t="e">
        <f>#REF!-I88</f>
        <v>#REF!</v>
      </c>
      <c r="K88" s="205" t="s">
        <v>249</v>
      </c>
      <c r="L88" s="193" t="s">
        <v>191</v>
      </c>
      <c r="N88" s="305" t="e">
        <f>#REF!-210</f>
        <v>#REF!</v>
      </c>
      <c r="O88" s="135" t="e">
        <f>#REF!</f>
        <v>#REF!</v>
      </c>
    </row>
    <row r="89" spans="1:15" x14ac:dyDescent="0.2">
      <c r="A89" s="111"/>
      <c r="B89" s="23">
        <v>3745</v>
      </c>
      <c r="C89" s="23">
        <v>242</v>
      </c>
      <c r="D89" s="148" t="s">
        <v>210</v>
      </c>
      <c r="E89" s="37">
        <v>460</v>
      </c>
      <c r="F89" s="13"/>
      <c r="G89" s="46">
        <f t="shared" si="10"/>
        <v>460</v>
      </c>
      <c r="H89" s="46"/>
      <c r="I89" s="135"/>
      <c r="J89" s="269" t="e">
        <f>#REF!-I89</f>
        <v>#REF!</v>
      </c>
      <c r="K89" s="205" t="s">
        <v>249</v>
      </c>
      <c r="L89" s="193" t="s">
        <v>191</v>
      </c>
      <c r="N89" s="136" t="e">
        <f>#REF!</f>
        <v>#REF!</v>
      </c>
      <c r="O89" s="135" t="e">
        <f>#REF!</f>
        <v>#REF!</v>
      </c>
    </row>
    <row r="90" spans="1:15" x14ac:dyDescent="0.2">
      <c r="A90" s="111"/>
      <c r="B90" s="23">
        <v>3745</v>
      </c>
      <c r="C90" s="23">
        <v>251</v>
      </c>
      <c r="D90" s="261" t="s">
        <v>314</v>
      </c>
      <c r="E90" s="37">
        <v>30</v>
      </c>
      <c r="F90" s="13"/>
      <c r="G90" s="46">
        <f t="shared" si="10"/>
        <v>30</v>
      </c>
      <c r="H90" s="249" t="s">
        <v>260</v>
      </c>
      <c r="I90" s="135"/>
      <c r="J90" s="269"/>
      <c r="K90" s="205" t="s">
        <v>249</v>
      </c>
      <c r="L90" s="193" t="s">
        <v>270</v>
      </c>
      <c r="N90" s="305">
        <v>523</v>
      </c>
      <c r="O90" s="135" t="e">
        <f>#REF!</f>
        <v>#REF!</v>
      </c>
    </row>
    <row r="91" spans="1:15" x14ac:dyDescent="0.2">
      <c r="A91" s="111"/>
      <c r="B91" s="23">
        <v>3745</v>
      </c>
      <c r="C91" s="23">
        <v>246</v>
      </c>
      <c r="D91" s="148" t="s">
        <v>246</v>
      </c>
      <c r="E91" s="37">
        <v>300</v>
      </c>
      <c r="F91" s="13"/>
      <c r="G91" s="46">
        <f t="shared" si="10"/>
        <v>300</v>
      </c>
      <c r="H91" s="46" t="s">
        <v>281</v>
      </c>
      <c r="I91" s="135"/>
      <c r="J91" s="269" t="e">
        <f>#REF!-I91</f>
        <v>#REF!</v>
      </c>
      <c r="K91" s="207" t="s">
        <v>328</v>
      </c>
      <c r="L91" s="193" t="s">
        <v>270</v>
      </c>
      <c r="N91" s="305">
        <v>500</v>
      </c>
      <c r="O91" s="306">
        <v>900</v>
      </c>
    </row>
    <row r="92" spans="1:15" x14ac:dyDescent="0.2">
      <c r="A92" s="113"/>
      <c r="B92" s="28">
        <v>3745</v>
      </c>
      <c r="C92" s="28">
        <v>1544</v>
      </c>
      <c r="D92" s="260" t="s">
        <v>252</v>
      </c>
      <c r="E92" s="50"/>
      <c r="F92" s="53"/>
      <c r="G92" s="52">
        <f t="shared" si="10"/>
        <v>0</v>
      </c>
      <c r="H92" s="302"/>
      <c r="I92" s="135"/>
      <c r="J92" s="269" t="e">
        <f>#REF!-I92</f>
        <v>#REF!</v>
      </c>
      <c r="K92" s="51"/>
      <c r="L92" s="46"/>
      <c r="N92" s="250" t="e">
        <f>#REF!</f>
        <v>#REF!</v>
      </c>
      <c r="O92" s="141" t="e">
        <f>#REF!</f>
        <v>#REF!</v>
      </c>
    </row>
    <row r="93" spans="1:15" x14ac:dyDescent="0.2">
      <c r="A93" s="74">
        <v>43</v>
      </c>
      <c r="B93" s="25">
        <v>4300</v>
      </c>
      <c r="C93" s="25"/>
      <c r="D93" s="253" t="s">
        <v>76</v>
      </c>
      <c r="E93" s="44">
        <f>SUM(E94:E97)</f>
        <v>7297</v>
      </c>
      <c r="F93" s="15">
        <f>SUM(F94:F97)</f>
        <v>6200</v>
      </c>
      <c r="G93" s="45">
        <f>SUM(G94:G97)</f>
        <v>13497</v>
      </c>
      <c r="H93" s="45"/>
      <c r="I93" s="143">
        <f>SUM(I94:I97)</f>
        <v>0</v>
      </c>
      <c r="J93" s="272" t="e">
        <f>SUM(J94:J97)</f>
        <v>#REF!</v>
      </c>
      <c r="K93" s="47"/>
      <c r="L93" s="198"/>
      <c r="N93" s="142" t="e">
        <f>SUM(N94:N97)</f>
        <v>#REF!</v>
      </c>
      <c r="O93" s="143" t="e">
        <f>SUM(O94:O97)</f>
        <v>#REF!</v>
      </c>
    </row>
    <row r="94" spans="1:15" x14ac:dyDescent="0.2">
      <c r="A94" s="111"/>
      <c r="B94" s="23">
        <v>4349</v>
      </c>
      <c r="C94" s="23">
        <v>228</v>
      </c>
      <c r="D94" s="148" t="s">
        <v>199</v>
      </c>
      <c r="E94" s="37">
        <v>370</v>
      </c>
      <c r="F94" s="13"/>
      <c r="G94" s="46">
        <f>E94+F94</f>
        <v>370</v>
      </c>
      <c r="H94" s="46" t="s">
        <v>313</v>
      </c>
      <c r="I94" s="135"/>
      <c r="J94" s="269" t="e">
        <f>#REF!-I94</f>
        <v>#REF!</v>
      </c>
      <c r="K94" s="51" t="s">
        <v>247</v>
      </c>
      <c r="L94" s="46" t="s">
        <v>263</v>
      </c>
      <c r="N94" s="305">
        <v>100</v>
      </c>
      <c r="O94" s="135" t="e">
        <f>#REF!</f>
        <v>#REF!</v>
      </c>
    </row>
    <row r="95" spans="1:15" x14ac:dyDescent="0.2">
      <c r="A95" s="111"/>
      <c r="B95" s="23">
        <v>4351</v>
      </c>
      <c r="C95" s="23">
        <v>227</v>
      </c>
      <c r="D95" s="148" t="s">
        <v>36</v>
      </c>
      <c r="E95" s="37">
        <f>512+4128</f>
        <v>4640</v>
      </c>
      <c r="F95" s="13"/>
      <c r="G95" s="46">
        <f>E95+F95</f>
        <v>4640</v>
      </c>
      <c r="H95" s="46"/>
      <c r="I95" s="135"/>
      <c r="J95" s="269" t="e">
        <f>#REF!-I95</f>
        <v>#REF!</v>
      </c>
      <c r="K95" s="209" t="s">
        <v>156</v>
      </c>
      <c r="L95" s="137" t="s">
        <v>77</v>
      </c>
      <c r="N95" s="136" t="e">
        <f>#REF!</f>
        <v>#REF!</v>
      </c>
      <c r="O95" s="135" t="e">
        <f>#REF!</f>
        <v>#REF!</v>
      </c>
    </row>
    <row r="96" spans="1:15" x14ac:dyDescent="0.2">
      <c r="A96" s="111"/>
      <c r="B96" s="23">
        <v>4355</v>
      </c>
      <c r="C96" s="23">
        <v>307</v>
      </c>
      <c r="D96" s="148" t="s">
        <v>211</v>
      </c>
      <c r="E96" s="37">
        <f>775+712</f>
        <v>1487</v>
      </c>
      <c r="F96" s="13"/>
      <c r="G96" s="46">
        <f>E96+F96</f>
        <v>1487</v>
      </c>
      <c r="H96" s="46"/>
      <c r="I96" s="135"/>
      <c r="J96" s="269" t="e">
        <f>#REF!-I96</f>
        <v>#REF!</v>
      </c>
      <c r="K96" s="204" t="s">
        <v>193</v>
      </c>
      <c r="L96" s="191" t="s">
        <v>67</v>
      </c>
      <c r="N96" s="136" t="e">
        <f>#REF!</f>
        <v>#REF!</v>
      </c>
      <c r="O96" s="135" t="e">
        <f>#REF!</f>
        <v>#REF!</v>
      </c>
    </row>
    <row r="97" spans="1:15" ht="12.75" customHeight="1" x14ac:dyDescent="0.2">
      <c r="A97" s="111"/>
      <c r="B97" s="23">
        <v>4359</v>
      </c>
      <c r="C97" s="23">
        <v>226</v>
      </c>
      <c r="D97" s="261" t="s">
        <v>283</v>
      </c>
      <c r="E97" s="37">
        <v>800</v>
      </c>
      <c r="F97" s="13">
        <v>6200</v>
      </c>
      <c r="G97" s="46">
        <f>E97+F97</f>
        <v>7000</v>
      </c>
      <c r="H97" s="249" t="s">
        <v>363</v>
      </c>
      <c r="I97" s="135"/>
      <c r="J97" s="269"/>
      <c r="K97" s="205" t="s">
        <v>270</v>
      </c>
      <c r="L97" s="195" t="s">
        <v>111</v>
      </c>
      <c r="N97" s="250" t="e">
        <f>#REF!</f>
        <v>#REF!</v>
      </c>
      <c r="O97" s="141" t="e">
        <f>#REF!</f>
        <v>#REF!</v>
      </c>
    </row>
    <row r="98" spans="1:15" x14ac:dyDescent="0.2">
      <c r="A98" s="112">
        <v>53</v>
      </c>
      <c r="B98" s="19">
        <v>5300</v>
      </c>
      <c r="C98" s="19"/>
      <c r="D98" s="259" t="s">
        <v>96</v>
      </c>
      <c r="E98" s="47">
        <f t="shared" ref="E98:G98" si="11">SUM(E99:E101)</f>
        <v>3055</v>
      </c>
      <c r="F98" s="48">
        <f t="shared" si="11"/>
        <v>0</v>
      </c>
      <c r="G98" s="49">
        <f t="shared" si="11"/>
        <v>3055</v>
      </c>
      <c r="H98" s="49"/>
      <c r="I98" s="139">
        <f>SUM(I99:I101)</f>
        <v>0</v>
      </c>
      <c r="J98" s="270" t="e">
        <f>SUM(J99:J101)</f>
        <v>#REF!</v>
      </c>
      <c r="K98" s="47"/>
      <c r="L98" s="61"/>
      <c r="N98" s="140" t="e">
        <f>SUM(N99:N101)</f>
        <v>#REF!</v>
      </c>
      <c r="O98" s="139" t="e">
        <f>SUM(O99:O101)</f>
        <v>#REF!</v>
      </c>
    </row>
    <row r="99" spans="1:15" x14ac:dyDescent="0.2">
      <c r="A99" s="74"/>
      <c r="B99" s="23">
        <v>5272</v>
      </c>
      <c r="C99" s="26">
        <v>320</v>
      </c>
      <c r="D99" s="148" t="s">
        <v>131</v>
      </c>
      <c r="E99" s="37">
        <v>243</v>
      </c>
      <c r="F99" s="13"/>
      <c r="G99" s="46">
        <f>E99+F99</f>
        <v>243</v>
      </c>
      <c r="H99" s="46"/>
      <c r="I99" s="143"/>
      <c r="J99" s="269" t="e">
        <f>#REF!-I99</f>
        <v>#REF!</v>
      </c>
      <c r="K99" s="223" t="s">
        <v>200</v>
      </c>
      <c r="L99" s="194" t="s">
        <v>377</v>
      </c>
      <c r="N99" s="136" t="e">
        <f>#REF!</f>
        <v>#REF!</v>
      </c>
      <c r="O99" s="135" t="e">
        <f>#REF!</f>
        <v>#REF!</v>
      </c>
    </row>
    <row r="100" spans="1:15" ht="13.5" customHeight="1" x14ac:dyDescent="0.2">
      <c r="A100" s="111"/>
      <c r="B100" s="23">
        <v>5311</v>
      </c>
      <c r="C100" s="23">
        <v>321</v>
      </c>
      <c r="D100" s="148" t="s">
        <v>78</v>
      </c>
      <c r="E100" s="37">
        <f>450+1932</f>
        <v>2382</v>
      </c>
      <c r="F100" s="13"/>
      <c r="G100" s="46">
        <f>E100+F100</f>
        <v>2382</v>
      </c>
      <c r="H100" s="46"/>
      <c r="I100" s="135"/>
      <c r="J100" s="269" t="e">
        <f>#REF!-I100</f>
        <v>#REF!</v>
      </c>
      <c r="K100" s="210" t="s">
        <v>151</v>
      </c>
      <c r="L100" s="194" t="s">
        <v>256</v>
      </c>
      <c r="N100" s="305" t="e">
        <f>#REF!-110</f>
        <v>#REF!</v>
      </c>
      <c r="O100" s="135" t="e">
        <f>#REF!</f>
        <v>#REF!</v>
      </c>
    </row>
    <row r="101" spans="1:15" x14ac:dyDescent="0.2">
      <c r="A101" s="111"/>
      <c r="B101" s="23">
        <v>5512</v>
      </c>
      <c r="C101" s="23">
        <v>223</v>
      </c>
      <c r="D101" s="148" t="s">
        <v>185</v>
      </c>
      <c r="E101" s="37">
        <v>430</v>
      </c>
      <c r="F101" s="13"/>
      <c r="G101" s="46">
        <f>E101+F101</f>
        <v>430</v>
      </c>
      <c r="H101" s="46"/>
      <c r="I101" s="135"/>
      <c r="J101" s="269" t="e">
        <f>#REF!-I101</f>
        <v>#REF!</v>
      </c>
      <c r="K101" s="54" t="s">
        <v>153</v>
      </c>
      <c r="L101" s="264" t="s">
        <v>256</v>
      </c>
      <c r="N101" s="250" t="e">
        <f>#REF!</f>
        <v>#REF!</v>
      </c>
      <c r="O101" s="141" t="e">
        <f>#REF!</f>
        <v>#REF!</v>
      </c>
    </row>
    <row r="102" spans="1:15" x14ac:dyDescent="0.2">
      <c r="A102" s="112">
        <v>61</v>
      </c>
      <c r="B102" s="19">
        <v>6100</v>
      </c>
      <c r="C102" s="19"/>
      <c r="D102" s="259" t="s">
        <v>79</v>
      </c>
      <c r="E102" s="47">
        <f t="shared" ref="E102:G102" si="12">SUM(E103:E107)</f>
        <v>59596</v>
      </c>
      <c r="F102" s="48">
        <f t="shared" si="12"/>
        <v>1145</v>
      </c>
      <c r="G102" s="49">
        <f t="shared" si="12"/>
        <v>60741</v>
      </c>
      <c r="H102" s="49"/>
      <c r="I102" s="139">
        <f>SUM(I103:I107)</f>
        <v>0</v>
      </c>
      <c r="J102" s="270" t="e">
        <f>SUM(J103:J107)</f>
        <v>#REF!</v>
      </c>
      <c r="K102" s="206"/>
      <c r="L102" s="61"/>
      <c r="N102" s="138" t="e">
        <f>SUM(N103:N107)</f>
        <v>#REF!</v>
      </c>
      <c r="O102" s="139" t="e">
        <f>SUM(O103:O107)</f>
        <v>#REF!</v>
      </c>
    </row>
    <row r="103" spans="1:15" x14ac:dyDescent="0.2">
      <c r="A103" s="111"/>
      <c r="B103" s="23">
        <v>6112</v>
      </c>
      <c r="C103" s="23">
        <v>314</v>
      </c>
      <c r="D103" s="148" t="s">
        <v>80</v>
      </c>
      <c r="E103" s="37">
        <f>60+2923</f>
        <v>2983</v>
      </c>
      <c r="F103" s="13"/>
      <c r="G103" s="46">
        <f t="shared" ref="G103:G107" si="13">E103+F103</f>
        <v>2983</v>
      </c>
      <c r="H103" s="46"/>
      <c r="I103" s="135"/>
      <c r="J103" s="269" t="e">
        <f>#REF!-I103</f>
        <v>#REF!</v>
      </c>
      <c r="K103" s="202" t="s">
        <v>256</v>
      </c>
      <c r="L103" s="194" t="s">
        <v>377</v>
      </c>
      <c r="N103" s="305" t="e">
        <f>#REF!+400</f>
        <v>#REF!</v>
      </c>
      <c r="O103" s="135" t="e">
        <f>#REF!</f>
        <v>#REF!</v>
      </c>
    </row>
    <row r="104" spans="1:15" x14ac:dyDescent="0.2">
      <c r="A104" s="111"/>
      <c r="B104" s="23">
        <v>6171</v>
      </c>
      <c r="C104" s="23">
        <v>314</v>
      </c>
      <c r="D104" s="148" t="s">
        <v>92</v>
      </c>
      <c r="E104" s="37">
        <v>55000</v>
      </c>
      <c r="F104" s="13">
        <v>1145</v>
      </c>
      <c r="G104" s="46">
        <f t="shared" si="13"/>
        <v>56145</v>
      </c>
      <c r="H104" s="46"/>
      <c r="I104" s="137"/>
      <c r="J104" s="269" t="e">
        <f>#REF!-I104</f>
        <v>#REF!</v>
      </c>
      <c r="K104" s="211" t="s">
        <v>177</v>
      </c>
      <c r="L104" s="61"/>
      <c r="N104" s="305" t="e">
        <f>#REF!-300</f>
        <v>#REF!</v>
      </c>
      <c r="O104" s="135" t="e">
        <f>#REF!</f>
        <v>#REF!</v>
      </c>
    </row>
    <row r="105" spans="1:15" x14ac:dyDescent="0.2">
      <c r="A105" s="111"/>
      <c r="B105" s="23">
        <v>6171</v>
      </c>
      <c r="C105" s="23">
        <v>3005</v>
      </c>
      <c r="D105" s="261" t="s">
        <v>287</v>
      </c>
      <c r="E105" s="37">
        <v>13</v>
      </c>
      <c r="F105" s="13"/>
      <c r="G105" s="46">
        <f t="shared" si="13"/>
        <v>13</v>
      </c>
      <c r="H105" s="249" t="s">
        <v>368</v>
      </c>
      <c r="I105" s="137"/>
      <c r="J105" s="269"/>
      <c r="K105" s="51" t="s">
        <v>247</v>
      </c>
      <c r="L105" s="193" t="s">
        <v>111</v>
      </c>
      <c r="M105" s="96" t="s">
        <v>350</v>
      </c>
      <c r="N105" s="305" t="e">
        <f>#REF!+300</f>
        <v>#REF!</v>
      </c>
      <c r="O105" s="135" t="e">
        <f>#REF!</f>
        <v>#REF!</v>
      </c>
    </row>
    <row r="106" spans="1:15" x14ac:dyDescent="0.2">
      <c r="A106" s="111"/>
      <c r="B106" s="23">
        <v>6171</v>
      </c>
      <c r="C106" s="23">
        <v>6206</v>
      </c>
      <c r="D106" s="261" t="s">
        <v>288</v>
      </c>
      <c r="E106" s="37">
        <v>800</v>
      </c>
      <c r="F106" s="13"/>
      <c r="G106" s="46">
        <f t="shared" si="13"/>
        <v>800</v>
      </c>
      <c r="H106" s="249" t="s">
        <v>289</v>
      </c>
      <c r="I106" s="137"/>
      <c r="J106" s="269"/>
      <c r="K106" s="51" t="s">
        <v>247</v>
      </c>
      <c r="L106" s="46" t="s">
        <v>263</v>
      </c>
      <c r="N106" s="305" t="e">
        <f>#REF!+300</f>
        <v>#REF!</v>
      </c>
      <c r="O106" s="135" t="e">
        <f>#REF!</f>
        <v>#REF!</v>
      </c>
    </row>
    <row r="107" spans="1:15" x14ac:dyDescent="0.2">
      <c r="A107" s="111"/>
      <c r="B107" s="23">
        <v>6171</v>
      </c>
      <c r="C107" s="23">
        <v>318</v>
      </c>
      <c r="D107" s="148" t="s">
        <v>208</v>
      </c>
      <c r="E107" s="37">
        <v>800</v>
      </c>
      <c r="F107" s="13"/>
      <c r="G107" s="46">
        <f t="shared" si="13"/>
        <v>800</v>
      </c>
      <c r="H107" s="46"/>
      <c r="I107" s="137"/>
      <c r="J107" s="269" t="e">
        <f>#REF!-I107</f>
        <v>#REF!</v>
      </c>
      <c r="K107" s="203" t="s">
        <v>152</v>
      </c>
      <c r="L107" s="195" t="s">
        <v>65</v>
      </c>
      <c r="N107" s="308" t="e">
        <f>#REF!-800</f>
        <v>#REF!</v>
      </c>
      <c r="O107" s="141" t="e">
        <f>#REF!</f>
        <v>#REF!</v>
      </c>
    </row>
    <row r="108" spans="1:15" x14ac:dyDescent="0.2">
      <c r="A108" s="112" t="s">
        <v>81</v>
      </c>
      <c r="B108" s="19">
        <v>6300</v>
      </c>
      <c r="C108" s="19"/>
      <c r="D108" s="259" t="s">
        <v>82</v>
      </c>
      <c r="E108" s="47">
        <f>SUM(E109:E115)</f>
        <v>5693</v>
      </c>
      <c r="F108" s="48">
        <f>SUM(F109:F115)</f>
        <v>0</v>
      </c>
      <c r="G108" s="49">
        <f>SUM(G109:G115)</f>
        <v>5693</v>
      </c>
      <c r="H108" s="49"/>
      <c r="I108" s="139">
        <f>SUM(I109:I115)</f>
        <v>0</v>
      </c>
      <c r="J108" s="270" t="e">
        <f>SUM(J109:J115)</f>
        <v>#REF!</v>
      </c>
      <c r="K108" s="206"/>
      <c r="L108" s="61"/>
      <c r="N108" s="138" t="e">
        <f>SUM(N109:N115)</f>
        <v>#REF!</v>
      </c>
      <c r="O108" s="139" t="e">
        <f>SUM(O109:O115)</f>
        <v>#REF!</v>
      </c>
    </row>
    <row r="109" spans="1:15" x14ac:dyDescent="0.2">
      <c r="A109" s="111"/>
      <c r="B109" s="23">
        <v>6320</v>
      </c>
      <c r="C109" s="23">
        <v>314</v>
      </c>
      <c r="D109" s="148" t="s">
        <v>186</v>
      </c>
      <c r="E109" s="37">
        <v>200</v>
      </c>
      <c r="F109" s="13"/>
      <c r="G109" s="46">
        <f t="shared" ref="G109:G115" si="14">E109+F109</f>
        <v>200</v>
      </c>
      <c r="H109" s="46"/>
      <c r="I109" s="135"/>
      <c r="J109" s="269" t="e">
        <f>#REF!-I109</f>
        <v>#REF!</v>
      </c>
      <c r="K109" s="207" t="s">
        <v>279</v>
      </c>
      <c r="L109" s="193" t="s">
        <v>65</v>
      </c>
      <c r="N109" s="136" t="e">
        <f>#REF!</f>
        <v>#REF!</v>
      </c>
      <c r="O109" s="135" t="e">
        <f>#REF!</f>
        <v>#REF!</v>
      </c>
    </row>
    <row r="110" spans="1:15" x14ac:dyDescent="0.2">
      <c r="A110" s="111"/>
      <c r="B110" s="23">
        <v>6399</v>
      </c>
      <c r="C110" s="23">
        <v>314</v>
      </c>
      <c r="D110" s="148" t="s">
        <v>209</v>
      </c>
      <c r="E110" s="37">
        <v>70</v>
      </c>
      <c r="F110" s="13"/>
      <c r="G110" s="46">
        <f t="shared" si="14"/>
        <v>70</v>
      </c>
      <c r="H110" s="46"/>
      <c r="I110" s="135"/>
      <c r="J110" s="269" t="e">
        <f>#REF!-I110</f>
        <v>#REF!</v>
      </c>
      <c r="K110" s="212" t="s">
        <v>67</v>
      </c>
      <c r="L110" s="194" t="s">
        <v>377</v>
      </c>
      <c r="N110" s="136" t="e">
        <f>#REF!</f>
        <v>#REF!</v>
      </c>
      <c r="O110" s="135" t="e">
        <f>#REF!</f>
        <v>#REF!</v>
      </c>
    </row>
    <row r="111" spans="1:15" x14ac:dyDescent="0.2">
      <c r="A111" s="111"/>
      <c r="B111" s="23">
        <v>6399</v>
      </c>
      <c r="C111" s="23">
        <v>315</v>
      </c>
      <c r="D111" s="148" t="s">
        <v>83</v>
      </c>
      <c r="E111" s="37">
        <v>2594</v>
      </c>
      <c r="F111" s="13"/>
      <c r="G111" s="46">
        <f t="shared" si="14"/>
        <v>2594</v>
      </c>
      <c r="H111" s="46" t="s">
        <v>187</v>
      </c>
      <c r="I111" s="135"/>
      <c r="J111" s="269" t="e">
        <f>#REF!-I111</f>
        <v>#REF!</v>
      </c>
      <c r="K111" s="204" t="s">
        <v>193</v>
      </c>
      <c r="L111" s="191" t="s">
        <v>67</v>
      </c>
      <c r="N111" s="136" t="e">
        <f>#REF!</f>
        <v>#REF!</v>
      </c>
      <c r="O111" s="135" t="e">
        <f>#REF!</f>
        <v>#REF!</v>
      </c>
    </row>
    <row r="112" spans="1:15" x14ac:dyDescent="0.2">
      <c r="A112" s="111"/>
      <c r="B112" s="23">
        <v>6399</v>
      </c>
      <c r="C112" s="23">
        <v>665</v>
      </c>
      <c r="D112" s="148" t="s">
        <v>213</v>
      </c>
      <c r="E112" s="37">
        <v>2271</v>
      </c>
      <c r="F112" s="13"/>
      <c r="G112" s="46">
        <f t="shared" si="14"/>
        <v>2271</v>
      </c>
      <c r="H112" s="46" t="s">
        <v>347</v>
      </c>
      <c r="I112" s="135"/>
      <c r="J112" s="269" t="e">
        <f>#REF!-I112</f>
        <v>#REF!</v>
      </c>
      <c r="K112" s="204" t="s">
        <v>193</v>
      </c>
      <c r="L112" s="191" t="s">
        <v>67</v>
      </c>
      <c r="M112" s="117" t="e">
        <f>#REF!-2538</f>
        <v>#REF!</v>
      </c>
      <c r="N112" s="305" t="e">
        <f>#REF!+300</f>
        <v>#REF!</v>
      </c>
      <c r="O112" s="135" t="e">
        <f>#REF!</f>
        <v>#REF!</v>
      </c>
    </row>
    <row r="113" spans="1:15" x14ac:dyDescent="0.2">
      <c r="A113" s="111"/>
      <c r="B113" s="23">
        <v>6402</v>
      </c>
      <c r="C113" s="23">
        <v>2018</v>
      </c>
      <c r="D113" s="148" t="s">
        <v>299</v>
      </c>
      <c r="E113" s="37"/>
      <c r="F113" s="13"/>
      <c r="G113" s="46">
        <f t="shared" si="14"/>
        <v>0</v>
      </c>
      <c r="H113" s="46"/>
      <c r="I113" s="135"/>
      <c r="J113" s="269"/>
      <c r="K113" s="204" t="s">
        <v>193</v>
      </c>
      <c r="L113" s="191" t="s">
        <v>67</v>
      </c>
      <c r="N113" s="136" t="e">
        <f>#REF!</f>
        <v>#REF!</v>
      </c>
      <c r="O113" s="135" t="e">
        <f>#REF!</f>
        <v>#REF!</v>
      </c>
    </row>
    <row r="114" spans="1:15" x14ac:dyDescent="0.2">
      <c r="A114" s="111"/>
      <c r="B114" s="23">
        <v>6409</v>
      </c>
      <c r="C114" s="23">
        <v>100</v>
      </c>
      <c r="D114" s="148" t="s">
        <v>154</v>
      </c>
      <c r="E114" s="37">
        <v>379</v>
      </c>
      <c r="F114" s="13"/>
      <c r="G114" s="46">
        <f t="shared" si="14"/>
        <v>379</v>
      </c>
      <c r="H114" s="46"/>
      <c r="I114" s="135"/>
      <c r="J114" s="269" t="e">
        <f>#REF!-I114</f>
        <v>#REF!</v>
      </c>
      <c r="K114" s="204" t="s">
        <v>193</v>
      </c>
      <c r="L114" s="194" t="s">
        <v>256</v>
      </c>
      <c r="N114" s="136" t="e">
        <f>#REF!</f>
        <v>#REF!</v>
      </c>
      <c r="O114" s="135" t="e">
        <f>#REF!</f>
        <v>#REF!</v>
      </c>
    </row>
    <row r="115" spans="1:15" ht="13.5" thickBot="1" x14ac:dyDescent="0.25">
      <c r="A115" s="111"/>
      <c r="B115" s="23">
        <v>6409</v>
      </c>
      <c r="C115" s="23"/>
      <c r="D115" s="262" t="s">
        <v>135</v>
      </c>
      <c r="E115" s="37">
        <v>179</v>
      </c>
      <c r="F115" s="13"/>
      <c r="G115" s="46">
        <f t="shared" si="14"/>
        <v>179</v>
      </c>
      <c r="H115" s="46"/>
      <c r="I115" s="137"/>
      <c r="J115" s="269" t="e">
        <f>#REF!-I115</f>
        <v>#REF!</v>
      </c>
      <c r="K115" s="213" t="s">
        <v>67</v>
      </c>
      <c r="L115" s="191" t="s">
        <v>264</v>
      </c>
      <c r="N115" s="136" t="e">
        <f>#REF!</f>
        <v>#REF!</v>
      </c>
      <c r="O115" s="135" t="e">
        <f>#REF!</f>
        <v>#REF!</v>
      </c>
    </row>
    <row r="116" spans="1:15" ht="16.5" thickBot="1" x14ac:dyDescent="0.3">
      <c r="A116" s="114"/>
      <c r="B116" s="81"/>
      <c r="C116" s="81"/>
      <c r="D116" s="327" t="s">
        <v>84</v>
      </c>
      <c r="E116" s="328">
        <f t="shared" ref="E116:G116" si="15">SUM(E5+E9+E15+E27+E42+E55+E62+E64+E85+E93+E98+E102+E108)</f>
        <v>139399</v>
      </c>
      <c r="F116" s="328">
        <f t="shared" si="15"/>
        <v>59432</v>
      </c>
      <c r="G116" s="328">
        <f t="shared" si="15"/>
        <v>198831</v>
      </c>
      <c r="H116" s="329"/>
      <c r="I116" s="329">
        <f>SUM(I5+I9+I15+I27+I42+I55+I62+I64+I85+I93+I98+I102+I108)</f>
        <v>0</v>
      </c>
      <c r="J116" s="329" t="e">
        <f>SUM(J5+J9+J15+J27+J42+J55+J62+J64+J85+J93+J98+J102+J108)</f>
        <v>#REF!</v>
      </c>
      <c r="K116" s="329"/>
      <c r="L116" s="329"/>
      <c r="N116" s="144" t="e">
        <f>SUM(N5+N9+N15+N27+N42+N55+N62+N64+N85+N93+N98+N102+N108)</f>
        <v>#REF!</v>
      </c>
      <c r="O116" s="144" t="e">
        <f>SUM(O5+O9+O15+O27+O42+O55+O62+O64+O85+O93+O98+O102+O108)</f>
        <v>#REF!</v>
      </c>
    </row>
    <row r="117" spans="1:15" ht="13.5" thickBot="1" x14ac:dyDescent="0.25">
      <c r="A117" s="80"/>
      <c r="B117" s="317"/>
      <c r="C117" s="317"/>
      <c r="D117" s="317"/>
      <c r="E117" s="318" t="s">
        <v>85</v>
      </c>
      <c r="F117" s="28"/>
      <c r="G117" s="52">
        <f>SUM(E116:F116)</f>
        <v>198831</v>
      </c>
      <c r="H117" s="52"/>
      <c r="I117" s="141"/>
      <c r="J117" s="271"/>
      <c r="K117" s="278"/>
      <c r="L117" s="72"/>
      <c r="N117" s="250" t="e">
        <f>#REF!-N116</f>
        <v>#REF!</v>
      </c>
      <c r="O117" s="288" t="e">
        <f>#REF!-O116</f>
        <v>#REF!</v>
      </c>
    </row>
    <row r="118" spans="1:15" x14ac:dyDescent="0.2">
      <c r="A118" s="35"/>
      <c r="B118" s="18"/>
      <c r="C118" s="18"/>
      <c r="D118" s="300"/>
      <c r="E118" s="18"/>
      <c r="F118" s="18"/>
      <c r="G118" s="115"/>
      <c r="H118" s="115"/>
      <c r="I118" s="145"/>
      <c r="J118" s="233"/>
      <c r="K118" s="18"/>
      <c r="N118" s="145"/>
      <c r="O118" s="145"/>
    </row>
    <row r="119" spans="1:15" x14ac:dyDescent="0.2">
      <c r="B119" s="313"/>
      <c r="C119" s="313"/>
      <c r="D119" s="314"/>
      <c r="E119" s="215"/>
      <c r="F119" s="215"/>
      <c r="G119" s="117"/>
      <c r="H119" s="281"/>
      <c r="I119" s="145"/>
      <c r="J119" s="233"/>
      <c r="K119" s="18"/>
      <c r="N119" s="145"/>
      <c r="O119" s="145"/>
    </row>
    <row r="120" spans="1:15" x14ac:dyDescent="0.2">
      <c r="B120" s="313"/>
      <c r="C120" s="313"/>
      <c r="D120" s="314"/>
      <c r="E120" s="215"/>
      <c r="F120" s="215"/>
      <c r="G120" s="280"/>
      <c r="H120" s="245"/>
      <c r="I120" s="145"/>
      <c r="J120" s="233"/>
      <c r="K120" s="18"/>
      <c r="L120" s="96"/>
      <c r="N120" s="145"/>
      <c r="O120" s="145"/>
    </row>
    <row r="121" spans="1:15" x14ac:dyDescent="0.2">
      <c r="B121" s="313"/>
      <c r="C121" s="313"/>
      <c r="D121" s="314"/>
      <c r="E121" s="96"/>
      <c r="F121" s="96"/>
      <c r="H121" s="245"/>
      <c r="I121" s="145"/>
      <c r="J121" s="233"/>
      <c r="K121" s="18"/>
      <c r="L121" s="96"/>
      <c r="N121" s="145"/>
      <c r="O121" s="145"/>
    </row>
    <row r="122" spans="1:15" x14ac:dyDescent="0.2">
      <c r="B122" s="313"/>
      <c r="C122" s="313"/>
      <c r="D122" s="314"/>
      <c r="E122" s="96"/>
      <c r="F122" s="96"/>
      <c r="H122" s="245"/>
      <c r="I122" s="145"/>
      <c r="J122" s="285"/>
      <c r="N122" s="145"/>
      <c r="O122" s="145"/>
    </row>
    <row r="123" spans="1:15" x14ac:dyDescent="0.2">
      <c r="B123" s="313"/>
      <c r="C123" s="313"/>
      <c r="D123" s="314"/>
      <c r="E123" s="96"/>
      <c r="F123" s="96"/>
      <c r="H123" s="104"/>
      <c r="I123" s="145"/>
      <c r="K123" s="55"/>
      <c r="N123" s="145"/>
      <c r="O123" s="145"/>
    </row>
    <row r="124" spans="1:15" x14ac:dyDescent="0.2">
      <c r="B124" s="313"/>
      <c r="C124" s="313"/>
      <c r="D124" s="314"/>
      <c r="E124" s="96"/>
      <c r="F124" s="96"/>
      <c r="H124" s="284"/>
      <c r="I124" s="145"/>
      <c r="N124" s="145"/>
      <c r="O124" s="145"/>
    </row>
    <row r="125" spans="1:15" x14ac:dyDescent="0.2">
      <c r="B125" s="313"/>
      <c r="C125" s="313"/>
      <c r="D125" s="315"/>
      <c r="E125" s="96"/>
      <c r="F125" s="96"/>
      <c r="I125" s="145"/>
      <c r="N125" s="145"/>
      <c r="O125" s="145"/>
    </row>
    <row r="126" spans="1:15" x14ac:dyDescent="0.2">
      <c r="B126" s="313"/>
      <c r="C126" s="313"/>
      <c r="D126" s="316"/>
      <c r="E126" s="96"/>
      <c r="F126" s="96"/>
      <c r="I126" s="145"/>
      <c r="N126" s="145"/>
      <c r="O126" s="145"/>
    </row>
    <row r="127" spans="1:15" x14ac:dyDescent="0.2">
      <c r="B127" s="313"/>
      <c r="C127" s="313"/>
      <c r="D127" s="315"/>
      <c r="E127" s="96"/>
      <c r="F127" s="96"/>
      <c r="I127" s="145"/>
      <c r="N127" s="145"/>
      <c r="O127" s="145"/>
    </row>
    <row r="128" spans="1:15" x14ac:dyDescent="0.2">
      <c r="D128" s="158"/>
      <c r="E128" s="96"/>
      <c r="F128" s="96"/>
      <c r="I128" s="145"/>
      <c r="N128" s="145"/>
      <c r="O128" s="145"/>
    </row>
    <row r="129" spans="4:15" x14ac:dyDescent="0.2">
      <c r="D129" s="158"/>
      <c r="E129" s="96"/>
      <c r="F129" s="96"/>
      <c r="I129" s="145"/>
      <c r="N129" s="145"/>
      <c r="O129" s="145"/>
    </row>
    <row r="130" spans="4:15" x14ac:dyDescent="0.2">
      <c r="D130" s="158"/>
      <c r="E130" s="96"/>
      <c r="F130" s="96"/>
      <c r="I130" s="145"/>
      <c r="N130" s="145"/>
      <c r="O130" s="145"/>
    </row>
    <row r="131" spans="4:15" x14ac:dyDescent="0.2">
      <c r="E131" s="96"/>
      <c r="F131" s="96"/>
      <c r="I131" s="145"/>
      <c r="N131" s="145"/>
      <c r="O131" s="145"/>
    </row>
    <row r="132" spans="4:15" x14ac:dyDescent="0.2">
      <c r="E132" s="96"/>
      <c r="F132" s="96"/>
      <c r="I132" s="145"/>
      <c r="N132" s="145"/>
      <c r="O132" s="145"/>
    </row>
    <row r="133" spans="4:15" x14ac:dyDescent="0.2">
      <c r="D133" s="158"/>
      <c r="E133" s="96"/>
      <c r="F133" s="96"/>
      <c r="I133" s="145"/>
      <c r="N133" s="145"/>
      <c r="O133" s="145"/>
    </row>
    <row r="134" spans="4:15" x14ac:dyDescent="0.2">
      <c r="I134" s="145"/>
      <c r="N134" s="145"/>
      <c r="O134" s="145"/>
    </row>
    <row r="135" spans="4:15" x14ac:dyDescent="0.2">
      <c r="I135" s="145"/>
      <c r="N135" s="145"/>
      <c r="O135" s="145"/>
    </row>
    <row r="136" spans="4:15" x14ac:dyDescent="0.2">
      <c r="D136" s="159"/>
      <c r="I136" s="145"/>
      <c r="N136" s="145"/>
      <c r="O136" s="145"/>
    </row>
    <row r="137" spans="4:15" x14ac:dyDescent="0.2">
      <c r="D137" s="159"/>
    </row>
    <row r="138" spans="4:15" x14ac:dyDescent="0.2">
      <c r="D138" s="159"/>
    </row>
    <row r="139" spans="4:15" x14ac:dyDescent="0.2">
      <c r="D139" s="159"/>
    </row>
  </sheetData>
  <sortState ref="A90:HH93">
    <sortCondition ref="B90:B93"/>
  </sortState>
  <mergeCells count="1">
    <mergeCell ref="N2:O2"/>
  </mergeCells>
  <phoneticPr fontId="6" type="noConversion"/>
  <pageMargins left="0.15748031496062992" right="0.19685039370078741" top="0.23622047244094491" bottom="0.23622047244094491" header="0.15748031496062992" footer="0.23622047244094491"/>
  <pageSetup paperSize="9" scale="97" orientation="portrait" verticalDpi="300" r:id="rId1"/>
  <headerFooter alignWithMargins="0">
    <oddHeader xml:space="preserve">&amp;R&amp;P+4 . strana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sumář</vt:lpstr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Jilemnice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Jilemnice</dc:creator>
  <cp:lastModifiedBy>Město Jilemnice</cp:lastModifiedBy>
  <cp:lastPrinted>2019-02-21T12:36:53Z</cp:lastPrinted>
  <dcterms:created xsi:type="dcterms:W3CDTF">1999-02-03T10:11:29Z</dcterms:created>
  <dcterms:modified xsi:type="dcterms:W3CDTF">2019-02-25T09:48:42Z</dcterms:modified>
</cp:coreProperties>
</file>