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3320" windowHeight="13260" tabRatio="689"/>
  </bookViews>
  <sheets>
    <sheet name="sumář" sheetId="1" r:id="rId1"/>
    <sheet name="příjmy" sheetId="2" r:id="rId2"/>
    <sheet name="výdaje" sheetId="3" r:id="rId3"/>
    <sheet name="místní správa po odborech" sheetId="18" r:id="rId4"/>
  </sheets>
  <definedNames>
    <definedName name="_xlnm.Print_Titles" localSheetId="3">'místní správa po odborech'!$1:$3</definedName>
    <definedName name="_xlnm.Print_Titles" localSheetId="1">příjmy!$A:$E,příjmy!$1:$3</definedName>
    <definedName name="_xlnm.Print_Titles" localSheetId="2">výdaje!$A:$D,výdaje!$1:$4</definedName>
    <definedName name="_xlnm.Print_Area" localSheetId="3">'místní správa po odborech'!$A$1:$G$82</definedName>
    <definedName name="_xlnm.Print_Area" localSheetId="1">příjmy!$A$1:$G$109</definedName>
    <definedName name="_xlnm.Print_Area" localSheetId="2">výdaje!$A$1:$J$110</definedName>
  </definedNames>
  <calcPr calcId="145621"/>
</workbook>
</file>

<file path=xl/calcChain.xml><?xml version="1.0" encoding="utf-8"?>
<calcChain xmlns="http://schemas.openxmlformats.org/spreadsheetml/2006/main">
  <c r="D81" i="18" l="1"/>
  <c r="C81" i="18"/>
  <c r="E80" i="18"/>
  <c r="E79" i="18"/>
  <c r="E78" i="18"/>
  <c r="E77" i="18"/>
  <c r="D74" i="18"/>
  <c r="C74" i="18"/>
  <c r="E73" i="18"/>
  <c r="E72" i="18"/>
  <c r="E71" i="18"/>
  <c r="E70" i="18"/>
  <c r="E69" i="18"/>
  <c r="D66" i="18"/>
  <c r="C66" i="18"/>
  <c r="E65" i="18"/>
  <c r="E64" i="18"/>
  <c r="E63" i="18"/>
  <c r="D60" i="18"/>
  <c r="C60" i="18"/>
  <c r="E59" i="18"/>
  <c r="E60" i="18" s="1"/>
  <c r="D56" i="18"/>
  <c r="C56" i="18"/>
  <c r="E55" i="18"/>
  <c r="E54" i="18"/>
  <c r="D51" i="18"/>
  <c r="C51" i="18"/>
  <c r="E50" i="18"/>
  <c r="E49" i="18"/>
  <c r="E48" i="18"/>
  <c r="E47" i="18"/>
  <c r="E46" i="18"/>
  <c r="E45" i="18"/>
  <c r="E44" i="18"/>
  <c r="E40" i="18"/>
  <c r="D39" i="18"/>
  <c r="C39" i="18"/>
  <c r="E38" i="18"/>
  <c r="E37" i="18"/>
  <c r="E36" i="18"/>
  <c r="D35" i="18"/>
  <c r="C35" i="18"/>
  <c r="E34" i="18"/>
  <c r="E33" i="18"/>
  <c r="E32" i="18"/>
  <c r="E31" i="18"/>
  <c r="D30" i="18"/>
  <c r="C30" i="18"/>
  <c r="E29" i="18"/>
  <c r="E28" i="18"/>
  <c r="E27" i="18"/>
  <c r="E26" i="18"/>
  <c r="E25" i="18"/>
  <c r="E24" i="18"/>
  <c r="E23" i="18"/>
  <c r="E22" i="18"/>
  <c r="D21" i="18"/>
  <c r="C21" i="18"/>
  <c r="E20" i="18"/>
  <c r="E19" i="18"/>
  <c r="E18" i="18"/>
  <c r="E17" i="18"/>
  <c r="D16" i="18"/>
  <c r="C16" i="18"/>
  <c r="E15" i="18"/>
  <c r="E14" i="18"/>
  <c r="E13" i="18"/>
  <c r="D12" i="18"/>
  <c r="C12" i="18"/>
  <c r="E11" i="18"/>
  <c r="E10" i="18"/>
  <c r="E9" i="18"/>
  <c r="E8" i="18"/>
  <c r="E7" i="18"/>
  <c r="E6" i="18"/>
  <c r="D5" i="18"/>
  <c r="C5" i="18"/>
  <c r="G109" i="3"/>
  <c r="E108" i="3"/>
  <c r="G108" i="3" s="1"/>
  <c r="G107" i="3"/>
  <c r="G106" i="3"/>
  <c r="E105" i="3"/>
  <c r="G105" i="3" s="1"/>
  <c r="G104" i="3"/>
  <c r="F103" i="3"/>
  <c r="G102" i="3"/>
  <c r="G101" i="3"/>
  <c r="G100" i="3"/>
  <c r="E98" i="3"/>
  <c r="G98" i="3" s="1"/>
  <c r="E96" i="3"/>
  <c r="G96" i="3" s="1"/>
  <c r="G95" i="3"/>
  <c r="E94" i="3"/>
  <c r="G94" i="3" s="1"/>
  <c r="E93" i="3"/>
  <c r="F92" i="3"/>
  <c r="E91" i="3"/>
  <c r="G91" i="3" s="1"/>
  <c r="G90" i="3"/>
  <c r="E89" i="3"/>
  <c r="G89" i="3" s="1"/>
  <c r="G88" i="3"/>
  <c r="F87" i="3"/>
  <c r="G86" i="3"/>
  <c r="G85" i="3"/>
  <c r="G84" i="3"/>
  <c r="G83" i="3"/>
  <c r="E82" i="3"/>
  <c r="G82" i="3" s="1"/>
  <c r="E81" i="3"/>
  <c r="G80" i="3"/>
  <c r="G79" i="3"/>
  <c r="F78" i="3"/>
  <c r="E77" i="3"/>
  <c r="G77" i="3" s="1"/>
  <c r="G76" i="3"/>
  <c r="E75" i="3"/>
  <c r="G75" i="3" s="1"/>
  <c r="E74" i="3"/>
  <c r="G74" i="3" s="1"/>
  <c r="G73" i="3"/>
  <c r="G72" i="3"/>
  <c r="G71" i="3"/>
  <c r="G70" i="3"/>
  <c r="G69" i="3"/>
  <c r="G68" i="3"/>
  <c r="G67" i="3"/>
  <c r="G66" i="3"/>
  <c r="E65" i="3"/>
  <c r="G65" i="3" s="1"/>
  <c r="G64" i="3"/>
  <c r="G63" i="3"/>
  <c r="G62" i="3"/>
  <c r="E61" i="3"/>
  <c r="F60" i="3"/>
  <c r="G59" i="3"/>
  <c r="G58" i="3"/>
  <c r="F57" i="3"/>
  <c r="E57" i="3"/>
  <c r="G56" i="3"/>
  <c r="G55" i="3"/>
  <c r="G54" i="3"/>
  <c r="G53" i="3"/>
  <c r="F52" i="3"/>
  <c r="G52" i="3" s="1"/>
  <c r="G51" i="3"/>
  <c r="G50" i="3"/>
  <c r="G49" i="3"/>
  <c r="F48" i="3"/>
  <c r="E48" i="3"/>
  <c r="G47" i="3"/>
  <c r="G46" i="3"/>
  <c r="G45" i="3"/>
  <c r="G44" i="3"/>
  <c r="G43" i="3"/>
  <c r="G42" i="3"/>
  <c r="G41" i="3"/>
  <c r="G40" i="3"/>
  <c r="E39" i="3"/>
  <c r="G39" i="3" s="1"/>
  <c r="F38" i="3"/>
  <c r="G37" i="3"/>
  <c r="G36" i="3"/>
  <c r="G35" i="3"/>
  <c r="G34" i="3"/>
  <c r="E33" i="3"/>
  <c r="G33" i="3" s="1"/>
  <c r="G32" i="3"/>
  <c r="E31" i="3"/>
  <c r="G31" i="3" s="1"/>
  <c r="G30" i="3"/>
  <c r="E29" i="3"/>
  <c r="G29" i="3" s="1"/>
  <c r="G28" i="3"/>
  <c r="G27" i="3"/>
  <c r="F26" i="3"/>
  <c r="G25" i="3"/>
  <c r="G24" i="3"/>
  <c r="G23" i="3"/>
  <c r="G22" i="3"/>
  <c r="G21" i="3"/>
  <c r="G20" i="3"/>
  <c r="G19" i="3"/>
  <c r="G18" i="3"/>
  <c r="F17" i="3"/>
  <c r="G17" i="3" s="1"/>
  <c r="G16" i="3"/>
  <c r="F15" i="3"/>
  <c r="G15" i="3" s="1"/>
  <c r="E14" i="3"/>
  <c r="G13" i="3"/>
  <c r="G12" i="3"/>
  <c r="G11" i="3"/>
  <c r="G10" i="3"/>
  <c r="G9" i="3"/>
  <c r="F8" i="3"/>
  <c r="E8" i="3"/>
  <c r="G7" i="3"/>
  <c r="E6" i="3"/>
  <c r="G6" i="3" s="1"/>
  <c r="F5" i="3"/>
  <c r="F104" i="2"/>
  <c r="F117" i="2" s="1"/>
  <c r="F101" i="2"/>
  <c r="F97" i="2"/>
  <c r="F94" i="2"/>
  <c r="F91" i="2"/>
  <c r="F116" i="2" s="1"/>
  <c r="F82" i="2"/>
  <c r="F80" i="2"/>
  <c r="F74" i="2"/>
  <c r="F72" i="2" s="1"/>
  <c r="F67" i="2"/>
  <c r="F63" i="2"/>
  <c r="F59" i="2"/>
  <c r="F58" i="2"/>
  <c r="F56" i="2"/>
  <c r="F53" i="2"/>
  <c r="F52" i="2"/>
  <c r="F49" i="2"/>
  <c r="F35" i="2"/>
  <c r="F29" i="2"/>
  <c r="F26" i="2"/>
  <c r="F23" i="2"/>
  <c r="F18" i="2"/>
  <c r="F17" i="2"/>
  <c r="F5" i="2"/>
  <c r="G57" i="3" l="1"/>
  <c r="E87" i="3"/>
  <c r="F15" i="2"/>
  <c r="G5" i="3"/>
  <c r="E60" i="3"/>
  <c r="E92" i="3"/>
  <c r="G93" i="3"/>
  <c r="G87" i="3"/>
  <c r="G61" i="3"/>
  <c r="G60" i="3" s="1"/>
  <c r="E78" i="3"/>
  <c r="G26" i="3"/>
  <c r="G38" i="3"/>
  <c r="G48" i="3"/>
  <c r="E103" i="3"/>
  <c r="G14" i="3"/>
  <c r="G81" i="3"/>
  <c r="G78" i="3" s="1"/>
  <c r="G8" i="3"/>
  <c r="E30" i="18"/>
  <c r="E35" i="18"/>
  <c r="E12" i="18"/>
  <c r="C41" i="18"/>
  <c r="C82" i="18" s="1"/>
  <c r="E99" i="3" s="1"/>
  <c r="E97" i="3" s="1"/>
  <c r="E21" i="18"/>
  <c r="D41" i="18"/>
  <c r="D82" i="18" s="1"/>
  <c r="F99" i="3" s="1"/>
  <c r="F97" i="3" s="1"/>
  <c r="E16" i="18"/>
  <c r="E66" i="18"/>
  <c r="E74" i="18"/>
  <c r="E5" i="18"/>
  <c r="E39" i="18"/>
  <c r="E56" i="18"/>
  <c r="E51" i="18"/>
  <c r="E81" i="18"/>
  <c r="G92" i="3"/>
  <c r="G103" i="3"/>
  <c r="E5" i="3"/>
  <c r="F14" i="3"/>
  <c r="E26" i="3"/>
  <c r="E38" i="3"/>
  <c r="F93" i="2"/>
  <c r="F114" i="2" s="1"/>
  <c r="F40" i="2"/>
  <c r="F57" i="2"/>
  <c r="D11" i="1"/>
  <c r="D12" i="1"/>
  <c r="F37" i="2" l="1"/>
  <c r="G99" i="3"/>
  <c r="G97" i="3" s="1"/>
  <c r="G110" i="3" s="1"/>
  <c r="F110" i="3"/>
  <c r="F84" i="2"/>
  <c r="F113" i="2" s="1"/>
  <c r="GC44" i="3"/>
  <c r="E41" i="18"/>
  <c r="E82" i="18" s="1"/>
  <c r="E110" i="3"/>
  <c r="F108" i="2"/>
  <c r="G111" i="3" l="1"/>
  <c r="F112" i="2"/>
  <c r="F109" i="2"/>
  <c r="D15" i="1"/>
  <c r="D10" i="1"/>
  <c r="D14" i="1"/>
  <c r="F115" i="2" l="1"/>
  <c r="D9" i="1"/>
  <c r="D13" i="1" s="1"/>
  <c r="E11" i="1" s="1"/>
  <c r="D16" i="1"/>
  <c r="E14" i="1" s="1"/>
  <c r="F118" i="2" l="1"/>
  <c r="E12" i="1"/>
  <c r="E10" i="1"/>
  <c r="E9" i="1"/>
  <c r="D18" i="1"/>
  <c r="D29" i="1" s="1"/>
  <c r="D27" i="1" s="1"/>
  <c r="E15" i="1"/>
  <c r="E13" i="1" l="1"/>
</calcChain>
</file>

<file path=xl/comments1.xml><?xml version="1.0" encoding="utf-8"?>
<comments xmlns="http://schemas.openxmlformats.org/spreadsheetml/2006/main">
  <authors>
    <author>Ing. Miroslava Kynčlová</author>
    <author>Kynčlová</author>
    <author>Město Jilemnice</author>
  </authors>
  <commentList>
    <comment ref="E16" authorId="0">
      <text>
        <r>
          <rPr>
            <sz val="8"/>
            <color indexed="81"/>
            <rFont val="Tahoma"/>
            <family val="2"/>
            <charset val="238"/>
          </rPr>
          <t>3-trvalý pobyt
4-ověřování
6-změna jména
8-sňatky
9-video</t>
        </r>
      </text>
    </comment>
    <comment ref="E18" authorId="1">
      <text>
        <r>
          <rPr>
            <sz val="10"/>
            <color indexed="81"/>
            <rFont val="Tahoma"/>
            <family val="2"/>
            <charset val="238"/>
          </rPr>
          <t>10 rybářské lístky</t>
        </r>
        <r>
          <rPr>
            <sz val="10"/>
            <color indexed="81"/>
            <rFont val="Tahoma"/>
            <family val="2"/>
            <charset val="238"/>
          </rPr>
          <t xml:space="preserve">
23 životní prostředí </t>
        </r>
      </text>
    </comment>
    <comment ref="E23" authorId="0">
      <text>
        <r>
          <rPr>
            <sz val="8"/>
            <color indexed="81"/>
            <rFont val="Tahoma"/>
            <family val="2"/>
            <charset val="238"/>
          </rPr>
          <t xml:space="preserve">32-pasy
33-občanské průkazy
</t>
        </r>
      </text>
    </comment>
    <comment ref="E27" authorId="0">
      <text>
        <r>
          <rPr>
            <sz val="8"/>
            <color indexed="81"/>
            <rFont val="Tahoma"/>
            <family val="2"/>
            <charset val="238"/>
          </rPr>
          <t xml:space="preserve">23 1332- za znečištní žp
12 1334 org 12 za odnětí půdy
</t>
        </r>
      </text>
    </comment>
    <comment ref="F49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60 org. 319
12 org. 21</t>
        </r>
      </text>
    </comment>
    <comment ref="F53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70 služby sňatky 
30 ostatní</t>
        </r>
      </text>
    </comment>
    <comment ref="E74" authorId="1">
      <text>
        <r>
          <rPr>
            <sz val="8"/>
            <color indexed="81"/>
            <rFont val="Tahoma"/>
            <family val="2"/>
            <charset val="238"/>
          </rPr>
          <t>33 občanské průkazy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14 přestupky
13 památky
</t>
        </r>
      </text>
    </comment>
    <comment ref="F7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60 přestupky
5 OP, CD</t>
        </r>
      </text>
    </comment>
    <comment ref="F94" authorId="2">
      <text>
        <r>
          <rPr>
            <sz val="9"/>
            <color indexed="81"/>
            <rFont val="Tahoma"/>
            <family val="2"/>
            <charset val="238"/>
          </rPr>
          <t>v tom 4*29=116 dotace na opatrovnictví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144 peč. Služba
468 veř. zeleň
169 policie
312 místní správa
</t>
        </r>
      </text>
    </comment>
    <comment ref="F10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130 přestupky
50 rušení tr. pobytů</t>
        </r>
      </text>
    </comment>
  </commentList>
</comments>
</file>

<file path=xl/comments2.xml><?xml version="1.0" encoding="utf-8"?>
<comments xmlns="http://schemas.openxmlformats.org/spreadsheetml/2006/main">
  <authors>
    <author>Jilemnice</author>
  </authors>
  <commentList>
    <comment ref="H4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UZ 34054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Město Jilemnice</author>
  </authors>
  <commentLis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orj.11</t>
        </r>
      </text>
    </comment>
  </commentList>
</comments>
</file>

<file path=xl/sharedStrings.xml><?xml version="1.0" encoding="utf-8"?>
<sst xmlns="http://schemas.openxmlformats.org/spreadsheetml/2006/main" count="730" uniqueCount="433">
  <si>
    <t xml:space="preserve">                                 </t>
  </si>
  <si>
    <t xml:space="preserve">                           </t>
  </si>
  <si>
    <t>Rozpočet</t>
  </si>
  <si>
    <t>%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</si>
  <si>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</si>
  <si>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</si>
  <si>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</si>
  <si>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</si>
  <si>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</si>
  <si>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</si>
  <si>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</si>
  <si>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</si>
  <si>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</si>
  <si>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pol.</t>
  </si>
  <si>
    <t>Třída 8 - financování</t>
  </si>
  <si>
    <t>Celkem financování</t>
  </si>
  <si>
    <t>poznámka</t>
  </si>
  <si>
    <t>polož.</t>
  </si>
  <si>
    <t>§</t>
  </si>
  <si>
    <t>org.</t>
  </si>
  <si>
    <t>název</t>
  </si>
  <si>
    <t>1a) BĚŽNÉ</t>
  </si>
  <si>
    <t>DAŇOVÉ  - TŘÍDA  1</t>
  </si>
  <si>
    <t>11-daně z příjmů, zisku a kap. výnosů</t>
  </si>
  <si>
    <t>z toho:</t>
  </si>
  <si>
    <t>13-poplatky a daně z vybraných činností</t>
  </si>
  <si>
    <t>Matriční poplatky</t>
  </si>
  <si>
    <t>Živnostenské listy</t>
  </si>
  <si>
    <t>Hrací automaty</t>
  </si>
  <si>
    <t>15-majetkové daně</t>
  </si>
  <si>
    <t>bez</t>
  </si>
  <si>
    <t>Daňové příjmy celkem:</t>
  </si>
  <si>
    <t>NEDAŇOVÉ - TŘÍDA 2</t>
  </si>
  <si>
    <t>21-příjmy z vlastní činnosti</t>
  </si>
  <si>
    <t>Prodej zpravodaje</t>
  </si>
  <si>
    <t>Pohřebnictví</t>
  </si>
  <si>
    <t>Pečovatelská služba</t>
  </si>
  <si>
    <t>Příjmy z reklam ( zpravodaj, rozhlas)</t>
  </si>
  <si>
    <t>Nájemné:</t>
  </si>
  <si>
    <t>BH - Nájemné nebyt. prost.</t>
  </si>
  <si>
    <t>Nájemné Zásobování teplem s.r.o.</t>
  </si>
  <si>
    <t>Pokuty městská policie</t>
  </si>
  <si>
    <t>Nedaňové příjmy celkem:</t>
  </si>
  <si>
    <t>TŘÍDA  3</t>
  </si>
  <si>
    <t>31-příjmy z prodeje investičního majetku</t>
  </si>
  <si>
    <t>Kapitálové příjmy celkem:</t>
  </si>
  <si>
    <t xml:space="preserve">2)PŘIJATÉ DOTACE </t>
  </si>
  <si>
    <t>TŘÍDA  4</t>
  </si>
  <si>
    <t>2a) Běžné</t>
  </si>
  <si>
    <t>2b) Kapitálové</t>
  </si>
  <si>
    <t>Přijaté dotace celkem:</t>
  </si>
  <si>
    <t>Rekapitulace příjmů:</t>
  </si>
  <si>
    <t>Tř. 1 - Daňové příjmy</t>
  </si>
  <si>
    <t>Tř. 2. - Nedaňové příjmy</t>
  </si>
  <si>
    <t>Ze tř. 4 - Dotace běžné</t>
  </si>
  <si>
    <t>Vlastní příjmy celkem</t>
  </si>
  <si>
    <t>Tř. 3 - Kapitálové příjmy</t>
  </si>
  <si>
    <t>Ze tř. 4. - Dotace kapitálové</t>
  </si>
  <si>
    <t>Celkem příjmy</t>
  </si>
  <si>
    <t>sk</t>
  </si>
  <si>
    <t>Popis paragrafu</t>
  </si>
  <si>
    <t>běžné</t>
  </si>
  <si>
    <t>kap.</t>
  </si>
  <si>
    <t>celkem</t>
  </si>
  <si>
    <t>Zeměděl. a lesní hospodářství</t>
  </si>
  <si>
    <t>Morávková</t>
  </si>
  <si>
    <t>Faistauer</t>
  </si>
  <si>
    <t>Doprava,vodovody,kanalizace</t>
  </si>
  <si>
    <t>Kynčlová</t>
  </si>
  <si>
    <t>Vzdělání</t>
  </si>
  <si>
    <t>ZUŠ - příspěvek na provoz</t>
  </si>
  <si>
    <t>Kultura, církve a sdělovací  prostř.</t>
  </si>
  <si>
    <t>Vydávání zpravodaje</t>
  </si>
  <si>
    <t>Tělovýchova a zájmová činnost</t>
  </si>
  <si>
    <t>Bydlení, komunální služby a územní rozvoj</t>
  </si>
  <si>
    <t>Veřejné osvětlení- provoz ,opravy</t>
  </si>
  <si>
    <t>Sběr a svoz komun. odpadů</t>
  </si>
  <si>
    <t>Péče o vzhled obcí a veřejnou zeleň</t>
  </si>
  <si>
    <t>Sociální péče</t>
  </si>
  <si>
    <t>Šimková</t>
  </si>
  <si>
    <t xml:space="preserve">Obecní policie </t>
  </si>
  <si>
    <t>Státní správa, územní samospráva</t>
  </si>
  <si>
    <t>Místní zastupitelské orgány</t>
  </si>
  <si>
    <t>63,64</t>
  </si>
  <si>
    <t>Finanční operace, ostatní činnosti</t>
  </si>
  <si>
    <t>Daň z příjmu práv. osob za obce</t>
  </si>
  <si>
    <t>Celkem výdaje</t>
  </si>
  <si>
    <t>kontrola</t>
  </si>
  <si>
    <t>Příjmy z úroků a fin. majetku</t>
  </si>
  <si>
    <t>Platy zaměst. a ost. platby za práci</t>
  </si>
  <si>
    <t>Platy zaměstnanců</t>
  </si>
  <si>
    <t>OOV</t>
  </si>
  <si>
    <t>Pojistné sociální</t>
  </si>
  <si>
    <t>Pojistné zdravotní</t>
  </si>
  <si>
    <t>Povinné pojistné placené zaměstn.</t>
  </si>
  <si>
    <t>Nákup materiálu</t>
  </si>
  <si>
    <t>Nákup materiálu j.n.</t>
  </si>
  <si>
    <t>Nákup vody, paliv a energie</t>
  </si>
  <si>
    <t>Voda</t>
  </si>
  <si>
    <t>Elektrická energie</t>
  </si>
  <si>
    <t>Nákup služeb</t>
  </si>
  <si>
    <t>Služby pošt</t>
  </si>
  <si>
    <t>Služby telekomunikací a radiokom.</t>
  </si>
  <si>
    <t>Služby peněžních ústavů a pojištění majetku</t>
  </si>
  <si>
    <t>Nájemné</t>
  </si>
  <si>
    <t>Služby školení a vzdělávání</t>
  </si>
  <si>
    <t xml:space="preserve">Nákup služeb j.n. </t>
  </si>
  <si>
    <t>Ostatní nákupy</t>
  </si>
  <si>
    <t>Cestovné</t>
  </si>
  <si>
    <t>Nákup kolků</t>
  </si>
  <si>
    <t>Neinvestiční transfery</t>
  </si>
  <si>
    <t>Výdaje sociálního fondu</t>
  </si>
  <si>
    <t>Platby daní a poplatků</t>
  </si>
  <si>
    <t>Kapitálové výdaje</t>
  </si>
  <si>
    <t>Výkup pozemků</t>
  </si>
  <si>
    <t>Příjem z veřejných WC</t>
  </si>
  <si>
    <t>Lesní hospodářství</t>
  </si>
  <si>
    <t>Opravy pronajímaných nebyt. prostor</t>
  </si>
  <si>
    <t>Knihy,  a tisk</t>
  </si>
  <si>
    <t>Projekty do 60000,-/ nad 60000</t>
  </si>
  <si>
    <t xml:space="preserve">Činnost místní správy </t>
  </si>
  <si>
    <t xml:space="preserve">SPOZ </t>
  </si>
  <si>
    <t>Popl. za komunální odpad</t>
  </si>
  <si>
    <t>Bezpečnost, požár. ochrana</t>
  </si>
  <si>
    <t>Teplo</t>
  </si>
  <si>
    <t>k sestavení rozpočtu</t>
  </si>
  <si>
    <t>Poplatek ze psů</t>
  </si>
  <si>
    <t>Popl. za užívání veřejného prostranství</t>
  </si>
  <si>
    <t>Popl. ze vstupného</t>
  </si>
  <si>
    <t>Popl. za znečišťování životního  prostř.</t>
  </si>
  <si>
    <t>DPFO - závislá činnost</t>
  </si>
  <si>
    <t xml:space="preserve">DPH </t>
  </si>
  <si>
    <t>DPFO - srážková daň</t>
  </si>
  <si>
    <t>DP - právnických osob</t>
  </si>
  <si>
    <t>DP práv. osob za obce</t>
  </si>
  <si>
    <t>daň sdílená</t>
  </si>
  <si>
    <t>Zdravotnictví</t>
  </si>
  <si>
    <t>Životní prostředí</t>
  </si>
  <si>
    <t xml:space="preserve">Knihovna </t>
  </si>
  <si>
    <t>Šnorbert</t>
  </si>
  <si>
    <t xml:space="preserve">Dopravní obslužnost </t>
  </si>
  <si>
    <t>Kompenzace za tříděný odpad</t>
  </si>
  <si>
    <t>Odvod za nezaměst.zdr. postižených</t>
  </si>
  <si>
    <t>DHIM do 40000,-Kč</t>
  </si>
  <si>
    <t>Provoz parkoviště , park. automaty</t>
  </si>
  <si>
    <t>DPFO-závisl. činnost 1,5% podíl</t>
  </si>
  <si>
    <t>Opravy, údržba komunikací</t>
  </si>
  <si>
    <t>Byty -  opravy z nájemného</t>
  </si>
  <si>
    <t>Byty - platby za služby</t>
  </si>
  <si>
    <t>Nebytové pr. - opravy</t>
  </si>
  <si>
    <t>Nebytové pr. - služby</t>
  </si>
  <si>
    <t>Zvelebilová</t>
  </si>
  <si>
    <t>Opravy a udržování, programy</t>
  </si>
  <si>
    <t>Programové vybavení</t>
  </si>
  <si>
    <t>stavební</t>
  </si>
  <si>
    <t>Přebytek ( - ),   ztráta  (+)</t>
  </si>
  <si>
    <t>24- přijaté splátky půjček</t>
  </si>
  <si>
    <t>23-příjmy z prodeje majetku a ost.nedaňové příjmy</t>
  </si>
  <si>
    <t xml:space="preserve">22-přijaté sankční platby </t>
  </si>
  <si>
    <t>Pasy, obč. průkazy</t>
  </si>
  <si>
    <t xml:space="preserve">Pokuty dopravní </t>
  </si>
  <si>
    <t>Pokuty životní prostředí</t>
  </si>
  <si>
    <t>Odvod z výtěžku hracích přístrojů</t>
  </si>
  <si>
    <t>3,4,6,8,9</t>
  </si>
  <si>
    <t>Pokuty živnost.úřad</t>
  </si>
  <si>
    <t>Pohoštění ,dary</t>
  </si>
  <si>
    <t>doprava</t>
  </si>
  <si>
    <t>Prádlo, oděv, obuv</t>
  </si>
  <si>
    <t>Krizové řízení, ochrana obyvatelstva</t>
  </si>
  <si>
    <t>uz</t>
  </si>
  <si>
    <t>Zachov. a obn.kult. památek města</t>
  </si>
  <si>
    <t>Rezerva rozpočtová</t>
  </si>
  <si>
    <t>BH - Nájemné byt. prostory vč. penále</t>
  </si>
  <si>
    <t xml:space="preserve">Pečovatelská služba </t>
  </si>
  <si>
    <t>5175:5194</t>
  </si>
  <si>
    <t>Příjmy - výdaje = - financování</t>
  </si>
  <si>
    <t>Příjmy místního hospodářství</t>
  </si>
  <si>
    <t>Příjmy z poskytování služeb a výrobků</t>
  </si>
  <si>
    <t>Správní poplatky</t>
  </si>
  <si>
    <t xml:space="preserve">Místní poplatky </t>
  </si>
  <si>
    <t>1b) KAPITÁLOVÉ -</t>
  </si>
  <si>
    <t>rozpočtu</t>
  </si>
  <si>
    <t>správce</t>
  </si>
  <si>
    <t>Provoz veř. WC</t>
  </si>
  <si>
    <t>daň vlastní</t>
  </si>
  <si>
    <t>operace</t>
  </si>
  <si>
    <t>Vojtíšek</t>
  </si>
  <si>
    <t>Zelinka</t>
  </si>
  <si>
    <t>Augustin</t>
  </si>
  <si>
    <t>Stolínová</t>
  </si>
  <si>
    <t>Němcová</t>
  </si>
  <si>
    <t>Cerman</t>
  </si>
  <si>
    <t>Platby do svazků obcí, sdružení</t>
  </si>
  <si>
    <t>příkazce</t>
  </si>
  <si>
    <t>Exnerová</t>
  </si>
  <si>
    <t>Hartigová</t>
  </si>
  <si>
    <t>Pokuty stavební úřad</t>
  </si>
  <si>
    <t>Stavební poplatky</t>
  </si>
  <si>
    <t>Propagace města, výročí, zahr.spolupráce</t>
  </si>
  <si>
    <t>Životní prostředí poplatky</t>
  </si>
  <si>
    <t>Zvl. užívání místních komun.</t>
  </si>
  <si>
    <t>Dopravní poplatky</t>
  </si>
  <si>
    <t>Areál služeb</t>
  </si>
  <si>
    <t>Právní služby</t>
  </si>
  <si>
    <t>PHM a maziva</t>
  </si>
  <si>
    <t>Městská knihovna</t>
  </si>
  <si>
    <t>Parkovné</t>
  </si>
  <si>
    <t>Nájemné z reklamních ploch</t>
  </si>
  <si>
    <t>Nájemné z ost. nemovitostí</t>
  </si>
  <si>
    <t>Grantový program města</t>
  </si>
  <si>
    <t>Daň z nemovitostí</t>
  </si>
  <si>
    <t>BH - služby byt. prostory</t>
  </si>
  <si>
    <t>BH - služby nebyt. prostory</t>
  </si>
  <si>
    <t>Kopírování, ost příjmy správy</t>
  </si>
  <si>
    <t>Příjmy z úroků - akce Roztocká</t>
  </si>
  <si>
    <t>Prodej pozemků</t>
  </si>
  <si>
    <t>Prodej nemovitostí - bytů,domů</t>
  </si>
  <si>
    <t>Inv. příspěvky 32b.j.</t>
  </si>
  <si>
    <t xml:space="preserve">Souhrnná neinvestiční dotace </t>
  </si>
  <si>
    <t>dle rozpisu položek v tabulce správa</t>
  </si>
  <si>
    <t>Stroje, přístroje a zařízení</t>
  </si>
  <si>
    <t>3769,6171</t>
  </si>
  <si>
    <t>Veřejnopr. smlouvy policie</t>
  </si>
  <si>
    <t xml:space="preserve">Komunální služby </t>
  </si>
  <si>
    <t>Nájemné z pozemků</t>
  </si>
  <si>
    <t xml:space="preserve">Areál služeb </t>
  </si>
  <si>
    <t>Pěstební činnost v lesnictví</t>
  </si>
  <si>
    <t xml:space="preserve">Požární ochrana </t>
  </si>
  <si>
    <t>Pojistění majetku města</t>
  </si>
  <si>
    <t>stejná v příjmech</t>
  </si>
  <si>
    <t>Zkoušky OZ řidičské průkazy</t>
  </si>
  <si>
    <t>DPFO - přiznání- 30% podíl</t>
  </si>
  <si>
    <t>DPFO - přiznání - sdílená část</t>
  </si>
  <si>
    <r>
      <t>F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ri</t>
    </r>
  </si>
  <si>
    <r>
      <t>M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llerová</t>
    </r>
  </si>
  <si>
    <t>Műllerová</t>
  </si>
  <si>
    <t>Čechová</t>
  </si>
  <si>
    <t>Příspěvek SKI na údržbu lyž. tratí</t>
  </si>
  <si>
    <t>Opravy budov škol</t>
  </si>
  <si>
    <t>Výdaje,daň za prodej majetku</t>
  </si>
  <si>
    <t>Mečíř</t>
  </si>
  <si>
    <t>Bedrníková</t>
  </si>
  <si>
    <t>Územní plánování</t>
  </si>
  <si>
    <t xml:space="preserve">Ost. sociální péče </t>
  </si>
  <si>
    <t>Ouhrabková</t>
  </si>
  <si>
    <t>MŠ Jilemnice - příspěvek na provoz</t>
  </si>
  <si>
    <t>ZŠ Komenského- příspěvek na provoz</t>
  </si>
  <si>
    <t>ZŠ Harracha- příspěvek na provoz</t>
  </si>
  <si>
    <t>SC - příspěvek na provoz</t>
  </si>
  <si>
    <t>Czech Point poplatky</t>
  </si>
  <si>
    <t>Příjmy z věcných břemen pozemků</t>
  </si>
  <si>
    <t>Chodník Čsl. Legií - zvýšení bezpečnosti</t>
  </si>
  <si>
    <t>Dotace od ÚP</t>
  </si>
  <si>
    <t>Obnova a zachování kult. hodnot</t>
  </si>
  <si>
    <t>9513229,09513229</t>
  </si>
  <si>
    <t>Opravy budov MÚ</t>
  </si>
  <si>
    <t>Právní zastoupení města</t>
  </si>
  <si>
    <t>Péče o stromovou zeleň</t>
  </si>
  <si>
    <t xml:space="preserve">ZŠ spec. a MŠ spec.- příspěvek na provoz </t>
  </si>
  <si>
    <t>Náhrady v nemoci</t>
  </si>
  <si>
    <t>Dětské centrum příspěvek na provoz</t>
  </si>
  <si>
    <t>Myslivec</t>
  </si>
  <si>
    <t>Platba DPH za ekonomické činnosti</t>
  </si>
  <si>
    <t>Pokuty správní odbor, přestupky</t>
  </si>
  <si>
    <t>Odvody příspěvkových organizací</t>
  </si>
  <si>
    <t>Mládková</t>
  </si>
  <si>
    <t>Příspěvek na odpisy svěř. majetku MŠ</t>
  </si>
  <si>
    <t>Příspěvek na odpisy svěř. majetku ZŠ</t>
  </si>
  <si>
    <t>Příspěvek na odpisy svěř. majetku ZUŠ</t>
  </si>
  <si>
    <t>Příspěvek na odpisy svěř. majetku SDJ</t>
  </si>
  <si>
    <t>Příspěvek na odpisy svěř. majetku SC</t>
  </si>
  <si>
    <t>312,orj.10</t>
  </si>
  <si>
    <t>103, orj1,2,3,4,1111</t>
  </si>
  <si>
    <t>Stavebnictví, cestovní ruch, služby</t>
  </si>
  <si>
    <t>Územní rozvoj ( Zdravá města)</t>
  </si>
  <si>
    <t>Veřejnopr. smlouvy správní odbor</t>
  </si>
  <si>
    <t>SD Jilm - příspěvek na provoz</t>
  </si>
  <si>
    <t>Příspěvek na činnost Krkonošského muzea</t>
  </si>
  <si>
    <t xml:space="preserve">poznámka k rozpočtu </t>
  </si>
  <si>
    <t>Provoz informačního centra pro mládež</t>
  </si>
  <si>
    <t xml:space="preserve">Odvody z vybraných činností </t>
  </si>
  <si>
    <t>Příjmy za služby pronajímaných prostor</t>
  </si>
  <si>
    <t>Služby pronajímaných prostor</t>
  </si>
  <si>
    <t>Nájemné restaurace pod radnicí</t>
  </si>
  <si>
    <t>Opravy restaurace pod radnicí</t>
  </si>
  <si>
    <t>Přijaté dary a ost. příjmy</t>
  </si>
  <si>
    <t>560Kč/os/rok</t>
  </si>
  <si>
    <t>včetně Sokolského parku</t>
  </si>
  <si>
    <t>Stravovadlo - Scolarest, ZŠ</t>
  </si>
  <si>
    <t>Příprava území k bytové výstavbě</t>
  </si>
  <si>
    <t>Nájemné PO města</t>
  </si>
  <si>
    <t>Housová</t>
  </si>
  <si>
    <t>Kozáková</t>
  </si>
  <si>
    <t>Průkazy energetické náročnosti budov</t>
  </si>
  <si>
    <t>Nováková</t>
  </si>
  <si>
    <t>SC- úč. příspěvek na rozšíření inv. vybavení</t>
  </si>
  <si>
    <t>Systém EMAS</t>
  </si>
  <si>
    <t>Informační systém</t>
  </si>
  <si>
    <t>3,14,26</t>
  </si>
  <si>
    <t>Příjmy z úroků ( vč. fondů)</t>
  </si>
  <si>
    <t>Kompostárna - provoz (příspěvek svazku)</t>
  </si>
  <si>
    <t>včetně 250 tis. oprav</t>
  </si>
  <si>
    <t>Požární nádrž Kozinec</t>
  </si>
  <si>
    <t>Zámecký park - podium, cesty</t>
  </si>
  <si>
    <t>Kuříková</t>
  </si>
  <si>
    <t>Jandurová</t>
  </si>
  <si>
    <t xml:space="preserve">akce města u SPOZ </t>
  </si>
  <si>
    <t>Steinerová</t>
  </si>
  <si>
    <t>13011</t>
  </si>
  <si>
    <t>3349</t>
  </si>
  <si>
    <t>Kursové rozdíly</t>
  </si>
  <si>
    <t>5178</t>
  </si>
  <si>
    <t>leasing aut</t>
  </si>
  <si>
    <t>Projekt Hraběnka</t>
  </si>
  <si>
    <t>z toho 100 tis. nadále propagace</t>
  </si>
  <si>
    <t>vč. akcí města</t>
  </si>
  <si>
    <t>Vinklář</t>
  </si>
  <si>
    <t>Jindřišková</t>
  </si>
  <si>
    <t>Vávrová</t>
  </si>
  <si>
    <t>700,701,702</t>
  </si>
  <si>
    <t>Ulice Žižkova - rekonstrukce</t>
  </si>
  <si>
    <t>Dotace na výkon st. správy - soc. právní ochranu dětí, soc. práci</t>
  </si>
  <si>
    <t>Internet - zařízení (server)- výpočetní technika</t>
  </si>
  <si>
    <t>bez plakátovacích ploch</t>
  </si>
  <si>
    <t>Revitalizace parku v Dolení ul.</t>
  </si>
  <si>
    <t>Projekt SFŽP</t>
  </si>
  <si>
    <t>Dotace na projekt revitalizace parku v Dolení ul.</t>
  </si>
  <si>
    <t>Dotace LK na projekt Hraběnka</t>
  </si>
  <si>
    <t>příspěvek spolku</t>
  </si>
  <si>
    <t>Dotace na výkon st. správy -  soc. práci</t>
  </si>
  <si>
    <t>Vébrová</t>
  </si>
  <si>
    <t>RM,ZM</t>
  </si>
  <si>
    <t>Vohnická</t>
  </si>
  <si>
    <t>200 přístavba kolumbária</t>
  </si>
  <si>
    <t>z toho 250 dotace na soc. služby</t>
  </si>
  <si>
    <t>saldo 0</t>
  </si>
  <si>
    <t>700-702</t>
  </si>
  <si>
    <t>Cyklostezka "Za prací" - projekce</t>
  </si>
  <si>
    <t>Nouzov - pokračování z r.2015</t>
  </si>
  <si>
    <t>dle spl. kalendáře</t>
  </si>
  <si>
    <t>CELKEM ostatní</t>
  </si>
  <si>
    <t>výpočetní technika</t>
  </si>
  <si>
    <t>CELKEM výpočetní technika</t>
  </si>
  <si>
    <t>správa ostatní</t>
  </si>
  <si>
    <t>orj. 1</t>
  </si>
  <si>
    <t>orj.5</t>
  </si>
  <si>
    <t>orj.6</t>
  </si>
  <si>
    <t>orj.7</t>
  </si>
  <si>
    <t>životní prostředí</t>
  </si>
  <si>
    <t>orj. 8</t>
  </si>
  <si>
    <t>OSPOD</t>
  </si>
  <si>
    <t>orj. 228</t>
  </si>
  <si>
    <t>Soc. práce</t>
  </si>
  <si>
    <t>CELKEM odbor životní</t>
  </si>
  <si>
    <t>CEKLEM odbor stavební</t>
  </si>
  <si>
    <t>CELKEM odbor dopravy</t>
  </si>
  <si>
    <t>CELKEM OSPOD</t>
  </si>
  <si>
    <t>CELKEM soc. práce</t>
  </si>
  <si>
    <t>CELKEM místní správa</t>
  </si>
  <si>
    <t>Mohwald</t>
  </si>
  <si>
    <t>Šnaiberková</t>
  </si>
  <si>
    <t>Opravy a udržování</t>
  </si>
  <si>
    <t>2017</t>
  </si>
  <si>
    <t>Rozpočet 2017</t>
  </si>
  <si>
    <t>Novotná</t>
  </si>
  <si>
    <t>Hrubá</t>
  </si>
  <si>
    <t>Fűri</t>
  </si>
  <si>
    <t>garant</t>
  </si>
  <si>
    <t>Ochranné pomůcky</t>
  </si>
  <si>
    <t>90104</t>
  </si>
  <si>
    <t>org</t>
  </si>
  <si>
    <t xml:space="preserve">Dotace LK na pečovatelskou službu </t>
  </si>
  <si>
    <t>Příjmy z úroků -z poskytn. půjček, divident</t>
  </si>
  <si>
    <t>Vaněk</t>
  </si>
  <si>
    <t xml:space="preserve">Koupaliště </t>
  </si>
  <si>
    <t xml:space="preserve">Pokuty ostatní </t>
  </si>
  <si>
    <t>MMN,a.s. - příplatek mimo zákl. kapitál</t>
  </si>
  <si>
    <t>Příspěvky  MMN z dotací, příspěvek na provoz</t>
  </si>
  <si>
    <t>Langová</t>
  </si>
  <si>
    <t>300 klimatizace</t>
  </si>
  <si>
    <t>Obnova zahr. domku a vytvoření expozice</t>
  </si>
  <si>
    <t>přesun již  z roku 2015</t>
  </si>
  <si>
    <t>VHS - příspěvky (úroky k úvěru Čistá Jizera)</t>
  </si>
  <si>
    <t xml:space="preserve">Rekonstrukce čp.64 - rozvoj soc. služeb </t>
  </si>
  <si>
    <t>projekt IROP, výzva č. 29</t>
  </si>
  <si>
    <t>Šolcová</t>
  </si>
  <si>
    <t>Parkoviště a přechod u SDJilm</t>
  </si>
  <si>
    <t>Chodník ul. Roztocká - projekce</t>
  </si>
  <si>
    <t>ul. Na Kozinci - chodník a veř. osvětlení</t>
  </si>
  <si>
    <t>saldo 400 (v roce 2016 bylo 500)</t>
  </si>
  <si>
    <t>Projekt "Rozvoj MA21 v Jilemnici"</t>
  </si>
  <si>
    <t>Dotace Min. vnitra ČR na požární cisternu</t>
  </si>
  <si>
    <t>doplatek dotace LK</t>
  </si>
  <si>
    <t>Projekt "Podpora sociální práce v Jilenici"</t>
  </si>
  <si>
    <t>projekt OPLZZ</t>
  </si>
  <si>
    <t>Dotace na projekt "Rozvoj MA21 v Jilemnici"</t>
  </si>
  <si>
    <t>novela RUD - zrušeno</t>
  </si>
  <si>
    <t>Dotace na projekt "Podpopra sociální práce v Jilemnici"</t>
  </si>
  <si>
    <t>závlahový systém stadion</t>
  </si>
  <si>
    <t>Prodej automobilu</t>
  </si>
  <si>
    <t>včetně pouti</t>
  </si>
  <si>
    <t>Sprotovní centrum Jilemnice, s.r.o</t>
  </si>
  <si>
    <t>splacení zákl. kapitálu</t>
  </si>
  <si>
    <t>saldo 3000 (v roce 2016 bylo 4000)</t>
  </si>
  <si>
    <t>Popl. z ubytovacích kapacit a rekreační pobyt</t>
  </si>
  <si>
    <t>vlastní podíl města</t>
  </si>
  <si>
    <t>Revitalizace sídliště Spořilov - projekty</t>
  </si>
  <si>
    <t>,</t>
  </si>
  <si>
    <t>Parkoviště u DPS</t>
  </si>
  <si>
    <t>Lom - revitalizace</t>
  </si>
  <si>
    <t>Bulušek</t>
  </si>
  <si>
    <t>z toho 3860 ZŠ II, 1200 ZŠ I, 1000 úpravy čp.85</t>
  </si>
  <si>
    <t>200 klidová plocha v parku</t>
  </si>
  <si>
    <t xml:space="preserve">vč. parku u Jednoty </t>
  </si>
  <si>
    <t>Zůstatek z roku 2016</t>
  </si>
  <si>
    <t>Návrh rozpočtu na rok 2017 projednán v RM dne 8.2.2017 pod. č. usn.: 24/17</t>
  </si>
  <si>
    <t>Návrh rozpočtu na rok 2017 schválen finančním výborem dne 30.1.2017</t>
  </si>
  <si>
    <t>Návrh rozpočtu na rok 2017 schválen vedením města  dne 20.1.2017</t>
  </si>
  <si>
    <t xml:space="preserve"> 3000 VHS vodovod a kanal.</t>
  </si>
  <si>
    <t>5515*90 smlouva na 3 roky</t>
  </si>
  <si>
    <t>viz usn ZM 87/16</t>
  </si>
  <si>
    <t>350 kamerový systém</t>
  </si>
  <si>
    <t>6000 nákup cisterny</t>
  </si>
  <si>
    <t>Rozpočet na rok 2017 schválen ZM dne 22.2.2017 pod. č.usn. 10/17</t>
  </si>
  <si>
    <t>MĚSTO JILEMNICE -  Schválený rozpočet 2017 -   příjmy</t>
  </si>
  <si>
    <t>MĚSTO JILEMNICE -  Schválený rozpočet 2017  - sumář</t>
  </si>
  <si>
    <t>Dotace LK na obnovu požární cisterny</t>
  </si>
  <si>
    <t>V Jilemnici 27.2.2017</t>
  </si>
  <si>
    <t>Ing. Miroslava Kynčlová</t>
  </si>
  <si>
    <t>vedoucí finančního odboru</t>
  </si>
  <si>
    <t xml:space="preserve">z toho 200 projekt </t>
  </si>
  <si>
    <t>MĚSTO JILEMNICE -   Schválený rozpočet 2017   - výdaje</t>
  </si>
  <si>
    <t xml:space="preserve"> § 6171 - ČINNOST MÍSTNÍ SPRÁVY -Schválený rozpočet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</si>
</sst>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000000"/>
    <numFmt numFmtId="166" formatCode="#,##0.000000"/>
    <numFmt numFmtId="167" formatCode="#,##0.00000"/>
    <numFmt numFmtId="168" formatCode="#,##0.000"/>
    <numFmt numFmtId="170" formatCode="#,##0_ ;[Red]\-#,##0\ "/>
    <numFmt numFmtId="171" formatCode="0.0000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"/>
      <name val="Arial CE"/>
      <charset val="238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8"/>
      <name val="Arial CE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4" fillId="0" borderId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1" fontId="3" fillId="0" borderId="5" xfId="0" applyNumberFormat="1" applyFont="1" applyBorder="1" applyAlignment="1">
      <alignment horizontal="center"/>
    </xf>
    <xf numFmtId="3" fontId="5" fillId="0" borderId="7" xfId="0" applyNumberFormat="1" applyFont="1" applyBorder="1"/>
    <xf numFmtId="0" fontId="3" fillId="0" borderId="9" xfId="0" applyFont="1" applyBorder="1"/>
    <xf numFmtId="3" fontId="4" fillId="0" borderId="7" xfId="0" applyNumberFormat="1" applyFont="1" applyBorder="1"/>
    <xf numFmtId="0" fontId="3" fillId="0" borderId="0" xfId="0" applyFont="1" applyBorder="1"/>
    <xf numFmtId="3" fontId="5" fillId="0" borderId="10" xfId="0" applyNumberFormat="1" applyFont="1" applyFill="1" applyBorder="1" applyAlignment="1" applyProtection="1"/>
    <xf numFmtId="3" fontId="5" fillId="0" borderId="7" xfId="0" applyNumberFormat="1" applyFont="1" applyFill="1" applyBorder="1" applyAlignment="1" applyProtection="1"/>
    <xf numFmtId="3" fontId="4" fillId="0" borderId="10" xfId="0" applyNumberFormat="1" applyFont="1" applyFill="1" applyBorder="1" applyAlignment="1" applyProtection="1"/>
    <xf numFmtId="3" fontId="4" fillId="0" borderId="7" xfId="0" applyNumberFormat="1" applyFont="1" applyFill="1" applyBorder="1" applyAlignment="1" applyProtection="1"/>
    <xf numFmtId="164" fontId="5" fillId="0" borderId="0" xfId="0" applyNumberFormat="1" applyFont="1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right"/>
    </xf>
    <xf numFmtId="0" fontId="5" fillId="0" borderId="10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164" fontId="10" fillId="0" borderId="10" xfId="0" applyNumberFormat="1" applyFont="1" applyFill="1" applyBorder="1" applyAlignment="1" applyProtection="1">
      <alignment horizontal="right"/>
    </xf>
    <xf numFmtId="0" fontId="5" fillId="0" borderId="13" xfId="0" applyNumberFormat="1" applyFont="1" applyFill="1" applyBorder="1" applyAlignment="1" applyProtection="1"/>
    <xf numFmtId="0" fontId="11" fillId="3" borderId="16" xfId="0" applyNumberFormat="1" applyFont="1" applyFill="1" applyBorder="1" applyAlignment="1" applyProtection="1"/>
    <xf numFmtId="0" fontId="12" fillId="3" borderId="11" xfId="0" applyNumberFormat="1" applyFont="1" applyFill="1" applyBorder="1" applyAlignment="1" applyProtection="1"/>
    <xf numFmtId="0" fontId="12" fillId="3" borderId="13" xfId="0" applyNumberFormat="1" applyFont="1" applyFill="1" applyBorder="1" applyAlignment="1" applyProtection="1"/>
    <xf numFmtId="164" fontId="12" fillId="3" borderId="1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/>
    <xf numFmtId="0" fontId="4" fillId="0" borderId="19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/>
    <xf numFmtId="3" fontId="4" fillId="0" borderId="2" xfId="0" applyNumberFormat="1" applyFont="1" applyFill="1" applyBorder="1" applyAlignment="1" applyProtection="1"/>
    <xf numFmtId="3" fontId="4" fillId="0" borderId="9" xfId="0" applyNumberFormat="1" applyFont="1" applyFill="1" applyBorder="1" applyAlignment="1" applyProtection="1"/>
    <xf numFmtId="3" fontId="4" fillId="0" borderId="8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/>
    <xf numFmtId="3" fontId="4" fillId="0" borderId="12" xfId="0" applyNumberFormat="1" applyFont="1" applyFill="1" applyBorder="1" applyAlignment="1" applyProtection="1"/>
    <xf numFmtId="3" fontId="4" fillId="0" borderId="21" xfId="0" applyNumberFormat="1" applyFont="1" applyFill="1" applyBorder="1" applyAlignment="1" applyProtection="1"/>
    <xf numFmtId="3" fontId="5" fillId="0" borderId="2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3" fontId="5" fillId="0" borderId="23" xfId="0" applyNumberFormat="1" applyFont="1" applyFill="1" applyBorder="1" applyAlignment="1" applyProtection="1"/>
    <xf numFmtId="3" fontId="5" fillId="0" borderId="13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4" fontId="5" fillId="0" borderId="0" xfId="0" applyNumberFormat="1" applyFont="1"/>
    <xf numFmtId="4" fontId="4" fillId="0" borderId="0" xfId="0" applyNumberFormat="1" applyFont="1"/>
    <xf numFmtId="0" fontId="4" fillId="0" borderId="2" xfId="0" applyNumberFormat="1" applyFont="1" applyFill="1" applyBorder="1" applyAlignment="1" applyProtection="1"/>
    <xf numFmtId="3" fontId="6" fillId="0" borderId="7" xfId="0" applyNumberFormat="1" applyFont="1" applyFill="1" applyBorder="1" applyAlignment="1" applyProtection="1"/>
    <xf numFmtId="3" fontId="8" fillId="0" borderId="14" xfId="0" applyNumberFormat="1" applyFont="1" applyFill="1" applyBorder="1" applyAlignment="1" applyProtection="1"/>
    <xf numFmtId="3" fontId="6" fillId="0" borderId="24" xfId="0" applyNumberFormat="1" applyFont="1" applyFill="1" applyBorder="1" applyAlignment="1" applyProtection="1"/>
    <xf numFmtId="3" fontId="10" fillId="0" borderId="10" xfId="0" applyNumberFormat="1" applyFont="1" applyFill="1" applyBorder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3" fontId="9" fillId="0" borderId="14" xfId="0" applyNumberFormat="1" applyFont="1" applyFill="1" applyBorder="1" applyAlignment="1" applyProtection="1">
      <alignment horizontal="right"/>
    </xf>
    <xf numFmtId="3" fontId="10" fillId="2" borderId="10" xfId="0" applyNumberFormat="1" applyFont="1" applyFill="1" applyBorder="1" applyAlignment="1" applyProtection="1">
      <alignment horizontal="right"/>
    </xf>
    <xf numFmtId="0" fontId="15" fillId="0" borderId="8" xfId="0" applyFont="1" applyBorder="1"/>
    <xf numFmtId="3" fontId="9" fillId="2" borderId="10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3" fontId="5" fillId="0" borderId="25" xfId="0" applyNumberFormat="1" applyFont="1" applyBorder="1"/>
    <xf numFmtId="0" fontId="3" fillId="0" borderId="6" xfId="0" applyFont="1" applyBorder="1"/>
    <xf numFmtId="9" fontId="5" fillId="0" borderId="8" xfId="0" applyNumberFormat="1" applyFont="1" applyBorder="1"/>
    <xf numFmtId="9" fontId="4" fillId="0" borderId="8" xfId="0" applyNumberFormat="1" applyFont="1" applyBorder="1"/>
    <xf numFmtId="0" fontId="5" fillId="0" borderId="8" xfId="0" applyFont="1" applyBorder="1"/>
    <xf numFmtId="0" fontId="4" fillId="0" borderId="8" xfId="0" applyFont="1" applyBorder="1"/>
    <xf numFmtId="3" fontId="4" fillId="0" borderId="8" xfId="0" applyNumberFormat="1" applyFont="1" applyBorder="1"/>
    <xf numFmtId="0" fontId="5" fillId="0" borderId="6" xfId="0" applyFont="1" applyBorder="1"/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/>
    <xf numFmtId="3" fontId="4" fillId="0" borderId="10" xfId="0" applyNumberFormat="1" applyFont="1" applyFill="1" applyBorder="1"/>
    <xf numFmtId="0" fontId="15" fillId="0" borderId="0" xfId="0" applyFont="1"/>
    <xf numFmtId="0" fontId="3" fillId="0" borderId="10" xfId="0" applyNumberFormat="1" applyFont="1" applyFill="1" applyBorder="1" applyAlignment="1" applyProtection="1"/>
    <xf numFmtId="0" fontId="15" fillId="0" borderId="10" xfId="0" applyFont="1" applyBorder="1"/>
    <xf numFmtId="0" fontId="5" fillId="0" borderId="0" xfId="0" applyFont="1" applyFill="1"/>
    <xf numFmtId="0" fontId="4" fillId="0" borderId="19" xfId="0" applyNumberFormat="1" applyFont="1" applyFill="1" applyBorder="1" applyAlignment="1" applyProtection="1"/>
    <xf numFmtId="0" fontId="15" fillId="0" borderId="9" xfId="0" applyFont="1" applyBorder="1"/>
    <xf numFmtId="164" fontId="15" fillId="0" borderId="0" xfId="0" applyNumberFormat="1" applyFont="1"/>
    <xf numFmtId="0" fontId="4" fillId="2" borderId="10" xfId="0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0" xfId="0" applyNumberFormat="1" applyFont="1" applyFill="1" applyBorder="1" applyAlignment="1" applyProtection="1"/>
    <xf numFmtId="0" fontId="3" fillId="2" borderId="10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>
      <alignment horizontal="right"/>
    </xf>
    <xf numFmtId="3" fontId="15" fillId="0" borderId="0" xfId="0" applyNumberFormat="1" applyFont="1"/>
    <xf numFmtId="0" fontId="5" fillId="0" borderId="10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/>
    <xf numFmtId="0" fontId="4" fillId="0" borderId="14" xfId="0" applyNumberFormat="1" applyFont="1" applyFill="1" applyBorder="1" applyAlignment="1" applyProtection="1"/>
    <xf numFmtId="0" fontId="15" fillId="0" borderId="0" xfId="0" applyFont="1" applyFill="1"/>
    <xf numFmtId="0" fontId="5" fillId="0" borderId="14" xfId="0" applyNumberFormat="1" applyFont="1" applyFill="1" applyBorder="1" applyAlignment="1" applyProtection="1"/>
    <xf numFmtId="0" fontId="15" fillId="0" borderId="14" xfId="0" applyNumberFormat="1" applyFont="1" applyFill="1" applyBorder="1" applyAlignment="1" applyProtection="1"/>
    <xf numFmtId="0" fontId="15" fillId="2" borderId="10" xfId="0" applyNumberFormat="1" applyFont="1" applyFill="1" applyBorder="1" applyAlignment="1" applyProtection="1"/>
    <xf numFmtId="3" fontId="4" fillId="0" borderId="14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1" fontId="5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4" fontId="15" fillId="0" borderId="0" xfId="0" applyNumberFormat="1" applyFont="1"/>
    <xf numFmtId="0" fontId="5" fillId="0" borderId="7" xfId="0" applyNumberFormat="1" applyFont="1" applyFill="1" applyBorder="1" applyAlignment="1" applyProtection="1">
      <alignment horizontal="right"/>
    </xf>
    <xf numFmtId="3" fontId="9" fillId="3" borderId="13" xfId="0" applyNumberFormat="1" applyFont="1" applyFill="1" applyBorder="1" applyAlignment="1" applyProtection="1">
      <alignment horizontal="right"/>
    </xf>
    <xf numFmtId="0" fontId="15" fillId="0" borderId="4" xfId="0" applyFont="1" applyBorder="1"/>
    <xf numFmtId="0" fontId="15" fillId="0" borderId="0" xfId="0" applyFont="1" applyBorder="1"/>
    <xf numFmtId="0" fontId="4" fillId="0" borderId="28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15" fillId="0" borderId="9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/>
    <xf numFmtId="0" fontId="15" fillId="0" borderId="22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167" fontId="15" fillId="0" borderId="0" xfId="0" applyNumberFormat="1" applyFont="1" applyBorder="1"/>
    <xf numFmtId="3" fontId="5" fillId="0" borderId="0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>
      <alignment horizontal="center"/>
    </xf>
    <xf numFmtId="168" fontId="15" fillId="0" borderId="0" xfId="0" applyNumberFormat="1" applyFont="1" applyFill="1"/>
    <xf numFmtId="3" fontId="15" fillId="0" borderId="0" xfId="0" applyNumberFormat="1" applyFont="1" applyFill="1"/>
    <xf numFmtId="3" fontId="5" fillId="0" borderId="29" xfId="0" applyNumberFormat="1" applyFont="1" applyFill="1" applyBorder="1" applyAlignment="1" applyProtection="1"/>
    <xf numFmtId="3" fontId="10" fillId="0" borderId="15" xfId="0" applyNumberFormat="1" applyFont="1" applyFill="1" applyBorder="1" applyAlignment="1" applyProtection="1">
      <alignment horizontal="right"/>
    </xf>
    <xf numFmtId="3" fontId="5" fillId="0" borderId="15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Alignment="1" applyProtection="1">
      <alignment horizontal="right"/>
    </xf>
    <xf numFmtId="3" fontId="5" fillId="0" borderId="7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4" fillId="0" borderId="32" xfId="0" applyNumberFormat="1" applyFont="1" applyFill="1" applyBorder="1" applyAlignment="1" applyProtection="1">
      <alignment horizontal="center"/>
    </xf>
    <xf numFmtId="3" fontId="4" fillId="0" borderId="12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/>
    <xf numFmtId="0" fontId="0" fillId="0" borderId="33" xfId="0" applyBorder="1"/>
    <xf numFmtId="0" fontId="0" fillId="0" borderId="27" xfId="0" applyBorder="1"/>
    <xf numFmtId="3" fontId="8" fillId="0" borderId="17" xfId="0" applyNumberFormat="1" applyFont="1" applyFill="1" applyBorder="1" applyAlignment="1" applyProtection="1"/>
    <xf numFmtId="0" fontId="5" fillId="0" borderId="34" xfId="0" applyNumberFormat="1" applyFont="1" applyFill="1" applyBorder="1" applyAlignment="1" applyProtection="1"/>
    <xf numFmtId="3" fontId="7" fillId="0" borderId="0" xfId="0" applyNumberFormat="1" applyFont="1"/>
    <xf numFmtId="0" fontId="3" fillId="0" borderId="33" xfId="0" applyFont="1" applyBorder="1"/>
    <xf numFmtId="0" fontId="3" fillId="0" borderId="35" xfId="0" applyFont="1" applyBorder="1"/>
    <xf numFmtId="0" fontId="15" fillId="0" borderId="36" xfId="0" applyFont="1" applyBorder="1"/>
    <xf numFmtId="0" fontId="3" fillId="0" borderId="36" xfId="0" applyFont="1" applyBorder="1"/>
    <xf numFmtId="0" fontId="3" fillId="0" borderId="36" xfId="0" applyFont="1" applyBorder="1" applyAlignment="1">
      <alignment horizontal="right"/>
    </xf>
    <xf numFmtId="49" fontId="15" fillId="0" borderId="36" xfId="0" applyNumberFormat="1" applyFont="1" applyBorder="1" applyAlignment="1">
      <alignment horizontal="right"/>
    </xf>
    <xf numFmtId="0" fontId="15" fillId="0" borderId="35" xfId="0" applyFont="1" applyBorder="1"/>
    <xf numFmtId="0" fontId="5" fillId="0" borderId="0" xfId="0" applyFont="1" applyFill="1" applyAlignment="1"/>
    <xf numFmtId="3" fontId="5" fillId="0" borderId="0" xfId="0" applyNumberFormat="1" applyFont="1" applyFill="1" applyAlignment="1"/>
    <xf numFmtId="4" fontId="5" fillId="0" borderId="0" xfId="0" applyNumberFormat="1" applyFont="1" applyFill="1" applyAlignment="1"/>
    <xf numFmtId="49" fontId="15" fillId="0" borderId="10" xfId="0" applyNumberFormat="1" applyFont="1" applyFill="1" applyBorder="1" applyAlignment="1" applyProtection="1">
      <alignment horizontal="left"/>
    </xf>
    <xf numFmtId="0" fontId="6" fillId="0" borderId="0" xfId="0" applyFont="1"/>
    <xf numFmtId="0" fontId="0" fillId="0" borderId="35" xfId="0" applyBorder="1"/>
    <xf numFmtId="0" fontId="8" fillId="0" borderId="9" xfId="0" applyNumberFormat="1" applyFon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/>
    </xf>
    <xf numFmtId="49" fontId="8" fillId="0" borderId="9" xfId="0" applyNumberFormat="1" applyFont="1" applyFill="1" applyBorder="1" applyAlignment="1" applyProtection="1">
      <alignment horizontal="left"/>
    </xf>
    <xf numFmtId="0" fontId="8" fillId="0" borderId="17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right"/>
    </xf>
    <xf numFmtId="0" fontId="15" fillId="0" borderId="10" xfId="0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164" fontId="5" fillId="0" borderId="10" xfId="0" applyNumberFormat="1" applyFont="1" applyFill="1" applyBorder="1" applyAlignment="1" applyProtection="1">
      <alignment horizontal="right"/>
    </xf>
    <xf numFmtId="0" fontId="4" fillId="0" borderId="10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>
      <alignment horizontal="right"/>
    </xf>
    <xf numFmtId="165" fontId="10" fillId="0" borderId="10" xfId="0" applyNumberFormat="1" applyFont="1" applyFill="1" applyBorder="1" applyAlignment="1" applyProtection="1">
      <alignment horizontal="right"/>
    </xf>
    <xf numFmtId="9" fontId="5" fillId="0" borderId="10" xfId="0" applyNumberFormat="1" applyFont="1" applyFill="1" applyBorder="1" applyAlignment="1" applyProtection="1">
      <alignment horizontal="right"/>
    </xf>
    <xf numFmtId="166" fontId="5" fillId="0" borderId="10" xfId="0" applyNumberFormat="1" applyFont="1" applyFill="1" applyBorder="1" applyAlignment="1" applyProtection="1">
      <alignment horizontal="right"/>
    </xf>
    <xf numFmtId="167" fontId="5" fillId="0" borderId="14" xfId="0" applyNumberFormat="1" applyFont="1" applyFill="1" applyBorder="1" applyAlignment="1" applyProtection="1">
      <alignment horizontal="right"/>
    </xf>
    <xf numFmtId="0" fontId="5" fillId="2" borderId="10" xfId="0" applyNumberFormat="1" applyFont="1" applyFill="1" applyBorder="1" applyAlignment="1" applyProtection="1">
      <alignment horizontal="right"/>
    </xf>
    <xf numFmtId="3" fontId="4" fillId="0" borderId="10" xfId="0" applyNumberFormat="1" applyFont="1" applyFill="1" applyBorder="1" applyAlignment="1" applyProtection="1">
      <alignment horizontal="right"/>
    </xf>
    <xf numFmtId="4" fontId="10" fillId="3" borderId="24" xfId="0" applyNumberFormat="1" applyFont="1" applyFill="1" applyBorder="1" applyAlignment="1" applyProtection="1">
      <alignment horizontal="right"/>
    </xf>
    <xf numFmtId="0" fontId="15" fillId="0" borderId="30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167" fontId="15" fillId="0" borderId="15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49" fontId="5" fillId="0" borderId="10" xfId="0" applyNumberFormat="1" applyFont="1" applyFill="1" applyBorder="1" applyAlignment="1" applyProtection="1"/>
    <xf numFmtId="0" fontId="0" fillId="0" borderId="0" xfId="0" applyBorder="1" applyAlignment="1"/>
    <xf numFmtId="0" fontId="0" fillId="0" borderId="0" xfId="0" applyFill="1" applyBorder="1" applyAlignment="1"/>
    <xf numFmtId="0" fontId="15" fillId="0" borderId="32" xfId="0" applyFont="1" applyBorder="1"/>
    <xf numFmtId="3" fontId="5" fillId="5" borderId="8" xfId="0" applyNumberFormat="1" applyFont="1" applyFill="1" applyBorder="1" applyAlignment="1" applyProtection="1"/>
    <xf numFmtId="3" fontId="5" fillId="4" borderId="8" xfId="0" applyNumberFormat="1" applyFont="1" applyFill="1" applyBorder="1" applyAlignment="1" applyProtection="1"/>
    <xf numFmtId="3" fontId="5" fillId="2" borderId="8" xfId="0" applyNumberFormat="1" applyFont="1" applyFill="1" applyBorder="1" applyAlignment="1" applyProtection="1"/>
    <xf numFmtId="3" fontId="5" fillId="4" borderId="23" xfId="0" applyNumberFormat="1" applyFont="1" applyFill="1" applyBorder="1" applyAlignment="1" applyProtection="1"/>
    <xf numFmtId="3" fontId="5" fillId="5" borderId="23" xfId="0" applyNumberFormat="1" applyFont="1" applyFill="1" applyBorder="1" applyAlignment="1" applyProtection="1"/>
    <xf numFmtId="0" fontId="5" fillId="7" borderId="8" xfId="0" applyNumberFormat="1" applyFont="1" applyFill="1" applyBorder="1" applyAlignment="1" applyProtection="1"/>
    <xf numFmtId="0" fontId="15" fillId="0" borderId="21" xfId="0" applyFont="1" applyBorder="1"/>
    <xf numFmtId="0" fontId="5" fillId="6" borderId="8" xfId="0" applyFont="1" applyFill="1" applyBorder="1"/>
    <xf numFmtId="3" fontId="5" fillId="8" borderId="8" xfId="0" applyNumberFormat="1" applyFont="1" applyFill="1" applyBorder="1" applyAlignment="1" applyProtection="1"/>
    <xf numFmtId="3" fontId="5" fillId="6" borderId="9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/>
    <xf numFmtId="3" fontId="5" fillId="4" borderId="22" xfId="0" applyNumberFormat="1" applyFont="1" applyFill="1" applyBorder="1" applyAlignment="1" applyProtection="1"/>
    <xf numFmtId="0" fontId="5" fillId="5" borderId="9" xfId="0" applyNumberFormat="1" applyFont="1" applyFill="1" applyBorder="1" applyAlignment="1" applyProtection="1"/>
    <xf numFmtId="3" fontId="5" fillId="4" borderId="9" xfId="0" applyNumberFormat="1" applyFont="1" applyFill="1" applyBorder="1" applyAlignment="1" applyProtection="1"/>
    <xf numFmtId="3" fontId="5" fillId="0" borderId="20" xfId="0" applyNumberFormat="1" applyFont="1" applyFill="1" applyBorder="1" applyAlignment="1" applyProtection="1"/>
    <xf numFmtId="0" fontId="5" fillId="4" borderId="9" xfId="0" applyNumberFormat="1" applyFont="1" applyFill="1" applyBorder="1" applyAlignment="1" applyProtection="1"/>
    <xf numFmtId="3" fontId="5" fillId="8" borderId="9" xfId="0" applyNumberFormat="1" applyFont="1" applyFill="1" applyBorder="1" applyAlignment="1" applyProtection="1"/>
    <xf numFmtId="0" fontId="5" fillId="3" borderId="9" xfId="0" applyFont="1" applyFill="1" applyBorder="1"/>
    <xf numFmtId="3" fontId="5" fillId="7" borderId="9" xfId="0" applyNumberFormat="1" applyFont="1" applyFill="1" applyBorder="1" applyAlignment="1" applyProtection="1"/>
    <xf numFmtId="3" fontId="5" fillId="9" borderId="9" xfId="0" applyNumberFormat="1" applyFont="1" applyFill="1" applyBorder="1" applyAlignment="1" applyProtection="1"/>
    <xf numFmtId="3" fontId="5" fillId="5" borderId="9" xfId="0" applyNumberFormat="1" applyFont="1" applyFill="1" applyBorder="1" applyAlignment="1" applyProtection="1"/>
    <xf numFmtId="0" fontId="5" fillId="5" borderId="22" xfId="0" applyNumberFormat="1" applyFont="1" applyFill="1" applyBorder="1" applyAlignment="1" applyProtection="1"/>
    <xf numFmtId="3" fontId="1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164" fontId="15" fillId="0" borderId="0" xfId="0" applyNumberFormat="1" applyFont="1" applyFill="1"/>
    <xf numFmtId="0" fontId="15" fillId="0" borderId="0" xfId="0" applyFont="1" applyFill="1" applyBorder="1"/>
    <xf numFmtId="3" fontId="1" fillId="0" borderId="0" xfId="0" applyNumberFormat="1" applyFont="1" applyFill="1"/>
    <xf numFmtId="3" fontId="19" fillId="0" borderId="0" xfId="0" applyNumberFormat="1" applyFont="1" applyFill="1" applyBorder="1" applyAlignment="1" applyProtection="1">
      <alignment horizontal="right"/>
    </xf>
    <xf numFmtId="167" fontId="15" fillId="0" borderId="0" xfId="0" applyNumberFormat="1" applyFont="1" applyAlignment="1">
      <alignment horizontal="right"/>
    </xf>
    <xf numFmtId="0" fontId="18" fillId="9" borderId="9" xfId="0" applyFont="1" applyFill="1" applyBorder="1"/>
    <xf numFmtId="0" fontId="5" fillId="0" borderId="15" xfId="0" applyFont="1" applyFill="1" applyBorder="1" applyAlignment="1">
      <alignment horizontal="right"/>
    </xf>
    <xf numFmtId="3" fontId="5" fillId="0" borderId="10" xfId="0" applyNumberFormat="1" applyFont="1" applyFill="1" applyBorder="1" applyAlignment="1" applyProtection="1">
      <alignment horizontal="right"/>
    </xf>
    <xf numFmtId="168" fontId="7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Fill="1" applyBorder="1"/>
    <xf numFmtId="164" fontId="8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168" fontId="1" fillId="0" borderId="0" xfId="0" applyNumberFormat="1" applyFont="1" applyFill="1"/>
    <xf numFmtId="168" fontId="6" fillId="0" borderId="0" xfId="0" applyNumberFormat="1" applyFont="1" applyFill="1"/>
    <xf numFmtId="3" fontId="5" fillId="0" borderId="15" xfId="0" applyNumberFormat="1" applyFont="1" applyFill="1" applyBorder="1" applyAlignment="1" applyProtection="1"/>
    <xf numFmtId="3" fontId="3" fillId="0" borderId="18" xfId="0" applyNumberFormat="1" applyFont="1" applyFill="1" applyBorder="1" applyAlignment="1" applyProtection="1">
      <alignment horizontal="right"/>
    </xf>
    <xf numFmtId="4" fontId="15" fillId="0" borderId="0" xfId="0" applyNumberFormat="1" applyFont="1" applyBorder="1"/>
    <xf numFmtId="0" fontId="6" fillId="0" borderId="34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left"/>
    </xf>
    <xf numFmtId="9" fontId="4" fillId="0" borderId="4" xfId="2" applyFont="1" applyFill="1" applyBorder="1" applyAlignment="1" applyProtection="1">
      <alignment horizontal="left"/>
    </xf>
    <xf numFmtId="4" fontId="5" fillId="0" borderId="0" xfId="0" applyNumberFormat="1" applyFont="1" applyBorder="1"/>
    <xf numFmtId="168" fontId="5" fillId="0" borderId="0" xfId="0" applyNumberFormat="1" applyFont="1" applyBorder="1"/>
    <xf numFmtId="164" fontId="15" fillId="0" borderId="0" xfId="0" applyNumberFormat="1" applyFont="1" applyBorder="1"/>
    <xf numFmtId="4" fontId="15" fillId="0" borderId="0" xfId="0" applyNumberFormat="1" applyFont="1" applyFill="1" applyBorder="1" applyAlignment="1" applyProtection="1"/>
    <xf numFmtId="1" fontId="15" fillId="0" borderId="10" xfId="0" applyNumberFormat="1" applyFont="1" applyFill="1" applyBorder="1" applyAlignment="1" applyProtection="1">
      <alignment horizontal="right"/>
    </xf>
    <xf numFmtId="49" fontId="8" fillId="0" borderId="9" xfId="0" applyNumberFormat="1" applyFont="1" applyFill="1" applyBorder="1" applyAlignment="1" applyProtection="1">
      <alignment horizontal="center"/>
    </xf>
    <xf numFmtId="3" fontId="19" fillId="0" borderId="10" xfId="0" applyNumberFormat="1" applyFont="1" applyFill="1" applyBorder="1" applyAlignment="1" applyProtection="1">
      <alignment horizontal="right"/>
    </xf>
    <xf numFmtId="0" fontId="0" fillId="0" borderId="37" xfId="0" applyBorder="1"/>
    <xf numFmtId="168" fontId="15" fillId="0" borderId="0" xfId="0" applyNumberFormat="1" applyFont="1" applyBorder="1"/>
    <xf numFmtId="0" fontId="5" fillId="2" borderId="8" xfId="0" applyNumberFormat="1" applyFont="1" applyFill="1" applyBorder="1" applyAlignment="1" applyProtection="1"/>
    <xf numFmtId="4" fontId="0" fillId="0" borderId="0" xfId="0" applyNumberFormat="1"/>
    <xf numFmtId="4" fontId="5" fillId="0" borderId="10" xfId="0" applyNumberFormat="1" applyFont="1" applyFill="1" applyBorder="1" applyAlignment="1" applyProtection="1">
      <alignment horizontal="right"/>
    </xf>
    <xf numFmtId="3" fontId="23" fillId="0" borderId="23" xfId="0" applyNumberFormat="1" applyFont="1" applyFill="1" applyBorder="1" applyAlignment="1" applyProtection="1"/>
    <xf numFmtId="3" fontId="6" fillId="0" borderId="41" xfId="0" applyNumberFormat="1" applyFont="1" applyFill="1" applyBorder="1" applyAlignment="1" applyProtection="1"/>
    <xf numFmtId="3" fontId="6" fillId="0" borderId="26" xfId="0" applyNumberFormat="1" applyFont="1" applyFill="1" applyBorder="1" applyAlignment="1" applyProtection="1"/>
    <xf numFmtId="3" fontId="4" fillId="0" borderId="41" xfId="0" applyNumberFormat="1" applyFont="1" applyFill="1" applyBorder="1" applyAlignment="1" applyProtection="1"/>
    <xf numFmtId="3" fontId="8" fillId="0" borderId="42" xfId="0" applyNumberFormat="1" applyFont="1" applyFill="1" applyBorder="1" applyAlignment="1" applyProtection="1"/>
    <xf numFmtId="0" fontId="4" fillId="0" borderId="43" xfId="0" applyNumberFormat="1" applyFont="1" applyFill="1" applyBorder="1" applyAlignment="1" applyProtection="1">
      <alignment horizontal="center"/>
    </xf>
    <xf numFmtId="0" fontId="4" fillId="0" borderId="34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/>
    <xf numFmtId="0" fontId="8" fillId="0" borderId="44" xfId="0" applyNumberFormat="1" applyFont="1" applyFill="1" applyBorder="1" applyAlignment="1" applyProtection="1"/>
    <xf numFmtId="0" fontId="4" fillId="10" borderId="34" xfId="0" applyNumberFormat="1" applyFont="1" applyFill="1" applyBorder="1" applyAlignment="1" applyProtection="1">
      <alignment horizontal="center"/>
    </xf>
    <xf numFmtId="0" fontId="4" fillId="10" borderId="9" xfId="0" applyNumberFormat="1" applyFont="1" applyFill="1" applyBorder="1" applyAlignment="1" applyProtection="1">
      <alignment horizontal="center"/>
    </xf>
    <xf numFmtId="0" fontId="4" fillId="10" borderId="10" xfId="0" applyNumberFormat="1" applyFont="1" applyFill="1" applyBorder="1" applyAlignment="1" applyProtection="1">
      <alignment horizontal="center"/>
    </xf>
    <xf numFmtId="0" fontId="4" fillId="10" borderId="8" xfId="0" applyNumberFormat="1" applyFont="1" applyFill="1" applyBorder="1" applyAlignment="1" applyProtection="1">
      <alignment horizontal="center"/>
    </xf>
    <xf numFmtId="0" fontId="8" fillId="12" borderId="17" xfId="0" applyNumberFormat="1" applyFont="1" applyFill="1" applyBorder="1" applyAlignment="1" applyProtection="1">
      <alignment horizontal="center"/>
    </xf>
    <xf numFmtId="0" fontId="8" fillId="12" borderId="44" xfId="0" applyNumberFormat="1" applyFont="1" applyFill="1" applyBorder="1" applyAlignment="1" applyProtection="1"/>
    <xf numFmtId="0" fontId="8" fillId="12" borderId="14" xfId="0" applyNumberFormat="1" applyFont="1" applyFill="1" applyBorder="1" applyAlignment="1" applyProtection="1">
      <alignment horizontal="center"/>
    </xf>
    <xf numFmtId="3" fontId="8" fillId="12" borderId="42" xfId="0" applyNumberFormat="1" applyFont="1" applyFill="1" applyBorder="1" applyAlignment="1" applyProtection="1">
      <alignment horizontal="center"/>
    </xf>
    <xf numFmtId="3" fontId="8" fillId="0" borderId="30" xfId="0" applyNumberFormat="1" applyFont="1" applyFill="1" applyBorder="1" applyAlignment="1" applyProtection="1"/>
    <xf numFmtId="0" fontId="4" fillId="0" borderId="45" xfId="0" applyNumberFormat="1" applyFont="1" applyFill="1" applyBorder="1" applyAlignment="1" applyProtection="1"/>
    <xf numFmtId="0" fontId="6" fillId="0" borderId="39" xfId="0" applyFont="1" applyBorder="1"/>
    <xf numFmtId="3" fontId="19" fillId="9" borderId="8" xfId="0" applyNumberFormat="1" applyFont="1" applyFill="1" applyBorder="1" applyAlignment="1" applyProtection="1">
      <alignment horizontal="left"/>
    </xf>
    <xf numFmtId="0" fontId="6" fillId="0" borderId="41" xfId="0" applyFont="1" applyBorder="1"/>
    <xf numFmtId="3" fontId="19" fillId="13" borderId="8" xfId="0" applyNumberFormat="1" applyFont="1" applyFill="1" applyBorder="1" applyAlignment="1" applyProtection="1">
      <alignment horizontal="left"/>
    </xf>
    <xf numFmtId="0" fontId="6" fillId="0" borderId="40" xfId="0" applyFont="1" applyBorder="1"/>
    <xf numFmtId="3" fontId="6" fillId="9" borderId="9" xfId="0" applyNumberFormat="1" applyFont="1" applyFill="1" applyBorder="1" applyAlignment="1" applyProtection="1"/>
    <xf numFmtId="0" fontId="8" fillId="11" borderId="17" xfId="0" applyNumberFormat="1" applyFont="1" applyFill="1" applyBorder="1" applyAlignment="1" applyProtection="1">
      <alignment horizontal="center"/>
    </xf>
    <xf numFmtId="0" fontId="8" fillId="11" borderId="44" xfId="0" applyNumberFormat="1" applyFont="1" applyFill="1" applyBorder="1" applyAlignment="1" applyProtection="1"/>
    <xf numFmtId="3" fontId="8" fillId="11" borderId="17" xfId="0" applyNumberFormat="1" applyFont="1" applyFill="1" applyBorder="1" applyAlignment="1" applyProtection="1"/>
    <xf numFmtId="0" fontId="0" fillId="11" borderId="31" xfId="0" applyFill="1" applyBorder="1"/>
    <xf numFmtId="0" fontId="6" fillId="11" borderId="38" xfId="0" applyFont="1" applyFill="1" applyBorder="1"/>
    <xf numFmtId="0" fontId="5" fillId="0" borderId="34" xfId="0" applyFont="1" applyFill="1" applyBorder="1"/>
    <xf numFmtId="0" fontId="4" fillId="0" borderId="34" xfId="0" applyNumberFormat="1" applyFont="1" applyFill="1" applyBorder="1" applyAlignment="1" applyProtection="1">
      <alignment horizontal="center"/>
    </xf>
    <xf numFmtId="0" fontId="4" fillId="0" borderId="46" xfId="0" applyNumberFormat="1" applyFont="1" applyFill="1" applyBorder="1" applyAlignment="1" applyProtection="1">
      <alignment horizontal="center"/>
    </xf>
    <xf numFmtId="0" fontId="4" fillId="0" borderId="47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5" fillId="2" borderId="34" xfId="0" applyNumberFormat="1" applyFont="1" applyFill="1" applyBorder="1" applyAlignment="1" applyProtection="1"/>
    <xf numFmtId="0" fontId="5" fillId="4" borderId="22" xfId="0" applyNumberFormat="1" applyFont="1" applyFill="1" applyBorder="1" applyAlignment="1" applyProtection="1"/>
    <xf numFmtId="3" fontId="5" fillId="2" borderId="23" xfId="0" applyNumberFormat="1" applyFont="1" applyFill="1" applyBorder="1" applyAlignment="1" applyProtection="1"/>
    <xf numFmtId="3" fontId="19" fillId="9" borderId="23" xfId="0" applyNumberFormat="1" applyFont="1" applyFill="1" applyBorder="1" applyAlignment="1" applyProtection="1">
      <alignment horizontal="left"/>
    </xf>
    <xf numFmtId="3" fontId="6" fillId="9" borderId="22" xfId="0" applyNumberFormat="1" applyFont="1" applyFill="1" applyBorder="1" applyAlignment="1" applyProtection="1"/>
    <xf numFmtId="0" fontId="4" fillId="0" borderId="28" xfId="0" applyNumberFormat="1" applyFont="1" applyFill="1" applyBorder="1" applyAlignment="1" applyProtection="1">
      <alignment horizontal="center"/>
    </xf>
    <xf numFmtId="0" fontId="8" fillId="0" borderId="8" xfId="0" applyFont="1" applyBorder="1"/>
    <xf numFmtId="0" fontId="8" fillId="0" borderId="6" xfId="0" applyFont="1" applyBorder="1"/>
    <xf numFmtId="0" fontId="5" fillId="5" borderId="9" xfId="0" applyFont="1" applyFill="1" applyBorder="1"/>
    <xf numFmtId="0" fontId="5" fillId="5" borderId="22" xfId="0" applyFont="1" applyFill="1" applyBorder="1"/>
    <xf numFmtId="0" fontId="5" fillId="0" borderId="4" xfId="0" applyNumberFormat="1" applyFont="1" applyFill="1" applyBorder="1" applyAlignment="1" applyProtection="1"/>
    <xf numFmtId="4" fontId="6" fillId="0" borderId="0" xfId="0" applyNumberFormat="1" applyFont="1"/>
    <xf numFmtId="0" fontId="5" fillId="0" borderId="10" xfId="0" applyFont="1" applyFill="1" applyBorder="1"/>
    <xf numFmtId="4" fontId="7" fillId="0" borderId="0" xfId="0" applyNumberFormat="1" applyFont="1" applyFill="1"/>
    <xf numFmtId="3" fontId="5" fillId="0" borderId="7" xfId="0" applyNumberFormat="1" applyFont="1" applyFill="1" applyBorder="1" applyAlignment="1" applyProtection="1">
      <alignment horizontal="right"/>
    </xf>
    <xf numFmtId="4" fontId="15" fillId="0" borderId="0" xfId="0" applyNumberFormat="1" applyFont="1" applyFill="1"/>
    <xf numFmtId="0" fontId="8" fillId="0" borderId="0" xfId="0" applyNumberFormat="1" applyFont="1" applyFill="1" applyBorder="1" applyAlignment="1" applyProtection="1"/>
    <xf numFmtId="49" fontId="4" fillId="0" borderId="30" xfId="0" applyNumberFormat="1" applyFont="1" applyFill="1" applyBorder="1" applyAlignment="1" applyProtection="1">
      <alignment horizontal="center"/>
    </xf>
    <xf numFmtId="164" fontId="5" fillId="0" borderId="10" xfId="0" applyNumberFormat="1" applyFont="1" applyBorder="1" applyAlignment="1">
      <alignment horizontal="right"/>
    </xf>
    <xf numFmtId="171" fontId="5" fillId="0" borderId="7" xfId="0" applyNumberFormat="1" applyFont="1" applyFill="1" applyBorder="1" applyAlignment="1" applyProtection="1">
      <alignment horizontal="right"/>
    </xf>
    <xf numFmtId="2" fontId="0" fillId="0" borderId="0" xfId="0" applyNumberFormat="1"/>
    <xf numFmtId="170" fontId="0" fillId="0" borderId="0" xfId="0" applyNumberFormat="1"/>
    <xf numFmtId="164" fontId="3" fillId="0" borderId="2" xfId="0" applyNumberFormat="1" applyFont="1" applyBorder="1" applyAlignment="1">
      <alignment horizontal="center"/>
    </xf>
    <xf numFmtId="168" fontId="0" fillId="0" borderId="0" xfId="0" applyNumberFormat="1" applyFont="1"/>
    <xf numFmtId="3" fontId="5" fillId="0" borderId="8" xfId="0" applyNumberFormat="1" applyFont="1" applyFill="1" applyBorder="1" applyAlignment="1" applyProtection="1">
      <alignment wrapText="1"/>
    </xf>
    <xf numFmtId="0" fontId="11" fillId="3" borderId="17" xfId="0" applyNumberFormat="1" applyFont="1" applyFill="1" applyBorder="1" applyAlignment="1" applyProtection="1"/>
    <xf numFmtId="0" fontId="11" fillId="3" borderId="14" xfId="0" applyNumberFormat="1" applyFont="1" applyFill="1" applyBorder="1" applyAlignment="1" applyProtection="1"/>
    <xf numFmtId="3" fontId="9" fillId="3" borderId="14" xfId="0" applyNumberFormat="1" applyFont="1" applyFill="1" applyBorder="1" applyAlignment="1" applyProtection="1">
      <alignment horizontal="right"/>
    </xf>
    <xf numFmtId="0" fontId="11" fillId="3" borderId="42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3" fontId="4" fillId="0" borderId="23" xfId="0" applyNumberFormat="1" applyFont="1" applyFill="1" applyBorder="1" applyAlignment="1" applyProtection="1"/>
    <xf numFmtId="0" fontId="0" fillId="0" borderId="20" xfId="0" applyBorder="1"/>
    <xf numFmtId="0" fontId="6" fillId="0" borderId="21" xfId="0" applyFont="1" applyBorder="1"/>
    <xf numFmtId="0" fontId="8" fillId="0" borderId="3" xfId="0" applyNumberFormat="1" applyFont="1" applyFill="1" applyBorder="1" applyAlignment="1" applyProtection="1">
      <alignment horizontal="left"/>
    </xf>
    <xf numFmtId="49" fontId="4" fillId="0" borderId="4" xfId="0" applyNumberFormat="1" applyFont="1" applyFill="1" applyBorder="1"/>
    <xf numFmtId="0" fontId="8" fillId="0" borderId="6" xfId="0" applyFont="1" applyBorder="1" applyAlignment="1">
      <alignment horizontal="left"/>
    </xf>
    <xf numFmtId="3" fontId="19" fillId="9" borderId="9" xfId="0" applyNumberFormat="1" applyFont="1" applyFill="1" applyBorder="1" applyAlignment="1" applyProtection="1">
      <alignment horizontal="left"/>
    </xf>
    <xf numFmtId="3" fontId="6" fillId="13" borderId="9" xfId="0" applyNumberFormat="1" applyFont="1" applyFill="1" applyBorder="1" applyAlignment="1" applyProtection="1"/>
    <xf numFmtId="0" fontId="0" fillId="0" borderId="31" xfId="0" applyBorder="1"/>
    <xf numFmtId="0" fontId="6" fillId="0" borderId="38" xfId="0" applyFont="1" applyBorder="1"/>
    <xf numFmtId="0" fontId="4" fillId="0" borderId="28" xfId="0" applyNumberFormat="1" applyFont="1" applyFill="1" applyBorder="1" applyAlignment="1" applyProtection="1">
      <alignment horizontal="left"/>
    </xf>
    <xf numFmtId="3" fontId="6" fillId="0" borderId="9" xfId="0" applyNumberFormat="1" applyFont="1" applyFill="1" applyBorder="1" applyAlignment="1" applyProtection="1"/>
    <xf numFmtId="3" fontId="6" fillId="0" borderId="2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0" fillId="0" borderId="1" xfId="0" applyBorder="1"/>
    <xf numFmtId="0" fontId="6" fillId="0" borderId="3" xfId="0" applyFont="1" applyBorder="1"/>
    <xf numFmtId="0" fontId="6" fillId="0" borderId="8" xfId="0" applyFont="1" applyBorder="1"/>
    <xf numFmtId="0" fontId="0" fillId="0" borderId="4" xfId="0" applyBorder="1"/>
    <xf numFmtId="0" fontId="6" fillId="0" borderId="6" xfId="0" applyFont="1" applyBorder="1"/>
    <xf numFmtId="3" fontId="8" fillId="11" borderId="30" xfId="0" applyNumberFormat="1" applyFont="1" applyFill="1" applyBorder="1" applyAlignment="1" applyProtection="1"/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E78"/>
  <sheetViews>
    <sheetView tabSelected="1" workbookViewId="0">
      <selection activeCell="I24" sqref="I24"/>
    </sheetView>
  </sheetViews>
  <sheetFormatPr defaultColWidth="7.85546875" defaultRowHeight="12.75" x14ac:dyDescent="0.2"/>
  <cols>
    <col min="1" max="1" width="5" style="79" customWidth="1"/>
    <col min="2" max="2" width="7.5703125" style="79" customWidth="1"/>
    <col min="3" max="3" width="24.85546875" style="85" customWidth="1"/>
    <col min="4" max="4" width="13.42578125" style="79" customWidth="1"/>
    <col min="5" max="5" width="11.28515625" style="79" customWidth="1"/>
    <col min="6" max="16384" width="7.85546875" style="79"/>
  </cols>
  <sheetData>
    <row r="1" spans="2:5" s="1" customFormat="1" ht="18" x14ac:dyDescent="0.25">
      <c r="B1" s="87" t="s">
        <v>425</v>
      </c>
      <c r="C1" s="2"/>
    </row>
    <row r="2" spans="2:5" s="1" customFormat="1" ht="15.75" x14ac:dyDescent="0.25">
      <c r="B2" s="127" t="s">
        <v>423</v>
      </c>
      <c r="C2" s="126"/>
      <c r="D2" s="126"/>
      <c r="E2" s="126"/>
    </row>
    <row r="3" spans="2:5" s="1" customFormat="1" ht="15.75" x14ac:dyDescent="0.25">
      <c r="B3" s="127" t="s">
        <v>415</v>
      </c>
      <c r="C3" s="126"/>
      <c r="D3" s="126"/>
    </row>
    <row r="4" spans="2:5" s="1" customFormat="1" ht="15.75" x14ac:dyDescent="0.25">
      <c r="B4" s="127" t="s">
        <v>416</v>
      </c>
      <c r="C4" s="126"/>
      <c r="D4" s="126"/>
    </row>
    <row r="5" spans="2:5" s="1" customFormat="1" ht="15.75" x14ac:dyDescent="0.25">
      <c r="B5" s="127" t="s">
        <v>417</v>
      </c>
      <c r="C5" s="2"/>
      <c r="D5" s="126"/>
    </row>
    <row r="6" spans="2:5" ht="13.5" thickBot="1" x14ac:dyDescent="0.25">
      <c r="B6" s="3" t="s">
        <v>175</v>
      </c>
    </row>
    <row r="7" spans="2:5" s="3" customFormat="1" x14ac:dyDescent="0.2">
      <c r="B7" s="138"/>
      <c r="C7" s="4"/>
      <c r="D7" s="296" t="s">
        <v>2</v>
      </c>
      <c r="E7" s="5" t="s">
        <v>3</v>
      </c>
    </row>
    <row r="8" spans="2:5" s="3" customFormat="1" ht="13.5" thickBot="1" x14ac:dyDescent="0.25">
      <c r="B8" s="139"/>
      <c r="C8" s="6"/>
      <c r="D8" s="7">
        <v>2017</v>
      </c>
      <c r="E8" s="69"/>
    </row>
    <row r="9" spans="2:5" x14ac:dyDescent="0.2">
      <c r="B9" s="140"/>
      <c r="C9" s="84" t="s">
        <v>4</v>
      </c>
      <c r="D9" s="8">
        <f>příjmy!F112</f>
        <v>80034</v>
      </c>
      <c r="E9" s="70">
        <f>D9/D13</f>
        <v>0.55394901681213182</v>
      </c>
    </row>
    <row r="10" spans="2:5" x14ac:dyDescent="0.2">
      <c r="B10" s="140"/>
      <c r="C10" s="84" t="s">
        <v>5</v>
      </c>
      <c r="D10" s="8">
        <f>příjmy!F113</f>
        <v>25389</v>
      </c>
      <c r="E10" s="70">
        <f>D10/D13</f>
        <v>0.17572796046484265</v>
      </c>
    </row>
    <row r="11" spans="2:5" x14ac:dyDescent="0.2">
      <c r="B11" s="140"/>
      <c r="C11" s="84" t="s">
        <v>6</v>
      </c>
      <c r="D11" s="8">
        <f>příjmy!F116</f>
        <v>465</v>
      </c>
      <c r="E11" s="70">
        <f>D11/D13</f>
        <v>3.2184608143744076E-3</v>
      </c>
    </row>
    <row r="12" spans="2:5" x14ac:dyDescent="0.2">
      <c r="B12" s="140"/>
      <c r="C12" s="84" t="s">
        <v>7</v>
      </c>
      <c r="D12" s="8">
        <f>příjmy!F114+příjmy!F117</f>
        <v>38591</v>
      </c>
      <c r="E12" s="70">
        <f>D12/D13</f>
        <v>0.26710456190865106</v>
      </c>
    </row>
    <row r="13" spans="2:5" s="3" customFormat="1" x14ac:dyDescent="0.2">
      <c r="B13" s="141"/>
      <c r="C13" s="9" t="s">
        <v>8</v>
      </c>
      <c r="D13" s="10">
        <f>SUM(D9:D12)</f>
        <v>144479</v>
      </c>
      <c r="E13" s="71">
        <f>SUM(E9:E12)</f>
        <v>0.99999999999999989</v>
      </c>
    </row>
    <row r="14" spans="2:5" x14ac:dyDescent="0.2">
      <c r="B14" s="140"/>
      <c r="C14" s="84" t="s">
        <v>9</v>
      </c>
      <c r="D14" s="8">
        <f>+výdaje!E110</f>
        <v>125246</v>
      </c>
      <c r="E14" s="70">
        <f>D14/D16</f>
        <v>0.57834852556820804</v>
      </c>
    </row>
    <row r="15" spans="2:5" x14ac:dyDescent="0.2">
      <c r="B15" s="140"/>
      <c r="C15" s="84" t="s">
        <v>10</v>
      </c>
      <c r="D15" s="8">
        <f>+výdaje!F110</f>
        <v>91312</v>
      </c>
      <c r="E15" s="70">
        <f>D15/D16</f>
        <v>0.42165147443179196</v>
      </c>
    </row>
    <row r="16" spans="2:5" s="3" customFormat="1" x14ac:dyDescent="0.2">
      <c r="B16" s="141"/>
      <c r="C16" s="9" t="s">
        <v>11</v>
      </c>
      <c r="D16" s="10">
        <f>SUM(D14:D15)</f>
        <v>216558</v>
      </c>
      <c r="E16" s="71">
        <v>1</v>
      </c>
    </row>
    <row r="17" spans="2:5" x14ac:dyDescent="0.2">
      <c r="B17" s="140"/>
      <c r="C17" s="84"/>
      <c r="D17" s="8"/>
      <c r="E17" s="72"/>
    </row>
    <row r="18" spans="2:5" s="3" customFormat="1" x14ac:dyDescent="0.2">
      <c r="B18" s="141"/>
      <c r="C18" s="9" t="s">
        <v>12</v>
      </c>
      <c r="D18" s="10">
        <f>D13-D16</f>
        <v>-72079</v>
      </c>
      <c r="E18" s="73"/>
    </row>
    <row r="19" spans="2:5" x14ac:dyDescent="0.2">
      <c r="B19" s="140"/>
      <c r="C19" s="84"/>
      <c r="D19" s="8"/>
      <c r="E19" s="72"/>
    </row>
    <row r="20" spans="2:5" s="3" customFormat="1" x14ac:dyDescent="0.2">
      <c r="B20" s="142" t="s">
        <v>13</v>
      </c>
      <c r="C20" s="9" t="s">
        <v>14</v>
      </c>
      <c r="D20" s="10"/>
      <c r="E20" s="73"/>
    </row>
    <row r="21" spans="2:5" x14ac:dyDescent="0.2">
      <c r="B21" s="140"/>
      <c r="C21" s="84"/>
      <c r="D21" s="125"/>
      <c r="E21" s="72"/>
    </row>
    <row r="22" spans="2:5" x14ac:dyDescent="0.2">
      <c r="B22" s="143"/>
      <c r="C22" s="84"/>
      <c r="D22" s="125"/>
      <c r="E22" s="72"/>
    </row>
    <row r="23" spans="2:5" x14ac:dyDescent="0.2">
      <c r="B23" s="140"/>
      <c r="C23" s="84"/>
      <c r="D23" s="12"/>
      <c r="E23" s="72"/>
    </row>
    <row r="24" spans="2:5" x14ac:dyDescent="0.2">
      <c r="B24" s="140"/>
      <c r="C24" s="84"/>
      <c r="D24" s="13"/>
      <c r="E24" s="72"/>
    </row>
    <row r="25" spans="2:5" x14ac:dyDescent="0.2">
      <c r="B25" s="140">
        <v>8115</v>
      </c>
      <c r="C25" s="84" t="s">
        <v>414</v>
      </c>
      <c r="D25" s="125">
        <v>72079</v>
      </c>
      <c r="E25" s="72"/>
    </row>
    <row r="26" spans="2:5" x14ac:dyDescent="0.2">
      <c r="B26" s="140"/>
      <c r="C26" s="84"/>
      <c r="D26" s="8"/>
      <c r="E26" s="72"/>
    </row>
    <row r="27" spans="2:5" x14ac:dyDescent="0.2">
      <c r="B27" s="140"/>
      <c r="C27" s="9" t="s">
        <v>155</v>
      </c>
      <c r="D27" s="78">
        <f>-D21-D23+D29-D25-D22</f>
        <v>0</v>
      </c>
      <c r="E27" s="72"/>
    </row>
    <row r="28" spans="2:5" s="3" customFormat="1" x14ac:dyDescent="0.2">
      <c r="B28" s="141"/>
      <c r="C28" s="84"/>
      <c r="D28" s="10"/>
      <c r="E28" s="74"/>
    </row>
    <row r="29" spans="2:5" ht="13.5" thickBot="1" x14ac:dyDescent="0.25">
      <c r="B29" s="144"/>
      <c r="C29" s="108" t="s">
        <v>15</v>
      </c>
      <c r="D29" s="68">
        <f>-D18</f>
        <v>72079</v>
      </c>
      <c r="E29" s="75"/>
    </row>
    <row r="30" spans="2:5" x14ac:dyDescent="0.2">
      <c r="C30" s="16"/>
      <c r="D30" s="17"/>
    </row>
    <row r="31" spans="2:5" x14ac:dyDescent="0.2">
      <c r="B31" s="3"/>
      <c r="C31" s="54"/>
      <c r="D31" s="155"/>
    </row>
    <row r="32" spans="2:5" x14ac:dyDescent="0.2">
      <c r="B32" s="3"/>
      <c r="C32" s="54"/>
      <c r="D32" s="155"/>
    </row>
    <row r="33" spans="2:5" x14ac:dyDescent="0.2">
      <c r="B33" s="3"/>
      <c r="C33" s="54"/>
      <c r="D33" s="155"/>
    </row>
    <row r="34" spans="2:5" x14ac:dyDescent="0.2">
      <c r="B34" s="3"/>
      <c r="C34" s="54"/>
      <c r="D34" s="155"/>
    </row>
    <row r="35" spans="2:5" x14ac:dyDescent="0.2">
      <c r="B35" s="3"/>
      <c r="C35" s="54"/>
      <c r="D35" s="155"/>
    </row>
    <row r="36" spans="2:5" x14ac:dyDescent="0.2">
      <c r="B36" s="228"/>
      <c r="C36" s="227"/>
      <c r="E36" s="92"/>
    </row>
    <row r="37" spans="2:5" x14ac:dyDescent="0.2">
      <c r="B37" s="228"/>
      <c r="C37" s="229"/>
      <c r="D37" s="207"/>
    </row>
    <row r="38" spans="2:5" x14ac:dyDescent="0.2">
      <c r="B38" s="297" t="s">
        <v>427</v>
      </c>
      <c r="C38" s="137"/>
      <c r="D38" s="137"/>
      <c r="E38" s="79" t="s">
        <v>428</v>
      </c>
    </row>
    <row r="39" spans="2:5" x14ac:dyDescent="0.2">
      <c r="B39" s="119"/>
      <c r="C39" s="203"/>
      <c r="D39" s="204"/>
      <c r="E39" s="79" t="s">
        <v>429</v>
      </c>
    </row>
    <row r="40" spans="2:5" x14ac:dyDescent="0.2">
      <c r="B40" s="119"/>
      <c r="C40" s="205"/>
      <c r="D40" s="206"/>
    </row>
    <row r="41" spans="2:5" x14ac:dyDescent="0.2">
      <c r="B41" s="213"/>
      <c r="C41" s="214"/>
      <c r="D41" s="215"/>
    </row>
    <row r="42" spans="2:5" x14ac:dyDescent="0.2">
      <c r="B42" s="213"/>
      <c r="C42" s="216"/>
      <c r="D42" s="217"/>
    </row>
    <row r="43" spans="2:5" x14ac:dyDescent="0.2">
      <c r="B43" s="213"/>
      <c r="C43" s="218"/>
      <c r="D43" s="218"/>
    </row>
    <row r="44" spans="2:5" x14ac:dyDescent="0.2">
      <c r="B44" s="119"/>
      <c r="C44" s="205"/>
      <c r="D44" s="218"/>
    </row>
    <row r="45" spans="2:5" x14ac:dyDescent="0.2">
      <c r="B45" s="119"/>
      <c r="C45" s="205"/>
      <c r="D45" s="218"/>
    </row>
    <row r="46" spans="2:5" x14ac:dyDescent="0.2">
      <c r="B46" s="219"/>
      <c r="C46" s="205"/>
      <c r="D46" s="218"/>
    </row>
    <row r="47" spans="2:5" ht="15" customHeight="1" x14ac:dyDescent="0.2">
      <c r="B47" s="219"/>
      <c r="C47" s="205"/>
      <c r="D47" s="218"/>
    </row>
    <row r="48" spans="2:5" x14ac:dyDescent="0.2">
      <c r="B48" s="219"/>
      <c r="C48" s="205"/>
      <c r="D48" s="218"/>
    </row>
    <row r="49" spans="2:4" x14ac:dyDescent="0.2">
      <c r="B49" s="219"/>
      <c r="C49" s="205"/>
      <c r="D49" s="218"/>
    </row>
    <row r="50" spans="2:4" x14ac:dyDescent="0.2">
      <c r="B50" s="219"/>
      <c r="C50" s="205"/>
      <c r="D50" s="218"/>
    </row>
    <row r="51" spans="2:4" x14ac:dyDescent="0.2">
      <c r="B51" s="219"/>
      <c r="C51" s="205"/>
      <c r="D51" s="218"/>
    </row>
    <row r="52" spans="2:4" x14ac:dyDescent="0.2">
      <c r="B52" s="219"/>
      <c r="C52" s="205"/>
      <c r="D52" s="218"/>
    </row>
    <row r="53" spans="2:4" x14ac:dyDescent="0.2">
      <c r="B53" s="219"/>
      <c r="C53" s="205"/>
      <c r="D53" s="218"/>
    </row>
    <row r="54" spans="2:4" x14ac:dyDescent="0.2">
      <c r="B54" s="219"/>
      <c r="C54" s="205"/>
      <c r="D54" s="218"/>
    </row>
    <row r="55" spans="2:4" x14ac:dyDescent="0.2">
      <c r="B55" s="220"/>
      <c r="C55" s="205"/>
      <c r="D55" s="218"/>
    </row>
    <row r="56" spans="2:4" x14ac:dyDescent="0.2">
      <c r="B56" s="220"/>
      <c r="C56" s="205"/>
      <c r="D56" s="218"/>
    </row>
    <row r="57" spans="2:4" x14ac:dyDescent="0.2">
      <c r="B57" s="219"/>
      <c r="C57" s="205"/>
      <c r="D57" s="218"/>
    </row>
    <row r="58" spans="2:4" x14ac:dyDescent="0.2">
      <c r="B58" s="219"/>
      <c r="C58" s="205"/>
      <c r="D58" s="218"/>
    </row>
    <row r="59" spans="2:4" x14ac:dyDescent="0.2">
      <c r="B59" s="219"/>
      <c r="C59" s="205"/>
      <c r="D59" s="218"/>
    </row>
    <row r="60" spans="2:4" x14ac:dyDescent="0.2">
      <c r="B60" s="219"/>
      <c r="C60" s="205"/>
      <c r="D60" s="218"/>
    </row>
    <row r="61" spans="2:4" x14ac:dyDescent="0.2">
      <c r="B61" s="219"/>
      <c r="C61" s="205"/>
      <c r="D61" s="218"/>
    </row>
    <row r="62" spans="2:4" x14ac:dyDescent="0.2">
      <c r="B62" s="219"/>
      <c r="C62" s="205"/>
      <c r="D62" s="218"/>
    </row>
    <row r="63" spans="2:4" x14ac:dyDescent="0.2">
      <c r="B63" s="219"/>
      <c r="C63" s="205"/>
      <c r="D63" s="218"/>
    </row>
    <row r="64" spans="2:4" x14ac:dyDescent="0.2">
      <c r="B64" s="219"/>
      <c r="C64" s="205"/>
      <c r="D64" s="218"/>
    </row>
    <row r="65" spans="2:4" x14ac:dyDescent="0.2">
      <c r="B65" s="219"/>
      <c r="C65" s="205"/>
      <c r="D65" s="218"/>
    </row>
    <row r="66" spans="2:4" x14ac:dyDescent="0.2">
      <c r="B66" s="219"/>
      <c r="C66" s="205"/>
      <c r="D66" s="218"/>
    </row>
    <row r="67" spans="2:4" x14ac:dyDescent="0.2">
      <c r="B67" s="219"/>
      <c r="C67" s="205"/>
      <c r="D67" s="218"/>
    </row>
    <row r="68" spans="2:4" x14ac:dyDescent="0.2">
      <c r="B68" s="220"/>
      <c r="C68" s="205"/>
      <c r="D68" s="218"/>
    </row>
    <row r="69" spans="2:4" x14ac:dyDescent="0.2">
      <c r="B69" s="220"/>
      <c r="C69" s="205"/>
      <c r="D69" s="218"/>
    </row>
    <row r="70" spans="2:4" x14ac:dyDescent="0.2">
      <c r="B70" s="220"/>
      <c r="C70" s="205"/>
      <c r="D70" s="218"/>
    </row>
    <row r="71" spans="2:4" x14ac:dyDescent="0.2">
      <c r="B71" s="220"/>
      <c r="C71" s="205"/>
      <c r="D71" s="218"/>
    </row>
    <row r="72" spans="2:4" x14ac:dyDescent="0.2">
      <c r="B72" s="220"/>
      <c r="C72" s="205"/>
      <c r="D72" s="218"/>
    </row>
    <row r="73" spans="2:4" x14ac:dyDescent="0.2">
      <c r="B73" s="220"/>
      <c r="C73" s="205"/>
      <c r="D73" s="218"/>
    </row>
    <row r="74" spans="2:4" x14ac:dyDescent="0.2">
      <c r="B74" s="220"/>
      <c r="C74" s="205"/>
      <c r="D74" s="218"/>
    </row>
    <row r="75" spans="2:4" x14ac:dyDescent="0.2">
      <c r="B75" s="220"/>
      <c r="C75" s="205"/>
      <c r="D75" s="218"/>
    </row>
    <row r="76" spans="2:4" x14ac:dyDescent="0.2">
      <c r="B76" s="220"/>
      <c r="C76" s="205"/>
      <c r="D76" s="218"/>
    </row>
    <row r="77" spans="2:4" x14ac:dyDescent="0.2">
      <c r="B77" s="220"/>
      <c r="C77" s="205"/>
      <c r="D77" s="218"/>
    </row>
    <row r="78" spans="2:4" x14ac:dyDescent="0.2">
      <c r="B78" s="96"/>
      <c r="C78" s="205"/>
      <c r="D78" s="205"/>
    </row>
  </sheetData>
  <phoneticPr fontId="6" type="noConversion"/>
  <pageMargins left="0.9055118110236221" right="0.27559055118110237" top="1.2204724409448819" bottom="0" header="0.23622047244094491" footer="0.27559055118110237"/>
  <pageSetup paperSize="9" orientation="portrait" verticalDpi="300" r:id="rId1"/>
  <headerFooter alignWithMargins="0">
    <oddHeader>&amp;R&amp;P. strana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L133"/>
  <sheetViews>
    <sheetView workbookViewId="0">
      <pane xSplit="5" ySplit="3" topLeftCell="F84" activePane="bottomRight" state="frozen"/>
      <selection pane="topRight" activeCell="F1" sqref="F1"/>
      <selection pane="bottomLeft" activeCell="A4" sqref="A4"/>
      <selection pane="bottomRight" activeCell="A109" sqref="A109"/>
    </sheetView>
  </sheetViews>
  <sheetFormatPr defaultColWidth="7.85546875" defaultRowHeight="12.75" x14ac:dyDescent="0.2"/>
  <cols>
    <col min="1" max="1" width="4" style="79" customWidth="1"/>
    <col min="2" max="2" width="4.42578125" style="79" customWidth="1"/>
    <col min="3" max="4" width="5.28515625" style="79" customWidth="1"/>
    <col min="5" max="5" width="31.85546875" style="79" customWidth="1"/>
    <col min="6" max="6" width="9.5703125" style="92" customWidth="1"/>
    <col min="7" max="7" width="19.28515625" style="176" customWidth="1"/>
    <col min="8" max="16384" width="7.85546875" style="79"/>
  </cols>
  <sheetData>
    <row r="1" spans="1:7" ht="18" x14ac:dyDescent="0.25">
      <c r="A1" s="87" t="s">
        <v>424</v>
      </c>
      <c r="B1" s="18"/>
      <c r="C1" s="88"/>
      <c r="D1" s="18"/>
      <c r="E1" s="18"/>
      <c r="F1" s="124"/>
      <c r="G1" s="156"/>
    </row>
    <row r="2" spans="1:7" x14ac:dyDescent="0.2">
      <c r="A2" s="19"/>
      <c r="B2" s="19"/>
      <c r="C2" s="19"/>
      <c r="D2" s="19"/>
      <c r="E2" s="19"/>
      <c r="F2" s="129" t="s">
        <v>2</v>
      </c>
      <c r="G2" s="157" t="s">
        <v>16</v>
      </c>
    </row>
    <row r="3" spans="1:7" ht="13.5" thickBot="1" x14ac:dyDescent="0.25">
      <c r="A3" s="20"/>
      <c r="B3" s="20" t="s">
        <v>17</v>
      </c>
      <c r="C3" s="21" t="s">
        <v>18</v>
      </c>
      <c r="D3" s="20" t="s">
        <v>19</v>
      </c>
      <c r="E3" s="20" t="s">
        <v>20</v>
      </c>
      <c r="F3" s="118">
        <v>2017</v>
      </c>
      <c r="G3" s="22" t="s">
        <v>125</v>
      </c>
    </row>
    <row r="4" spans="1:7" x14ac:dyDescent="0.2">
      <c r="A4" s="90" t="s">
        <v>21</v>
      </c>
      <c r="B4" s="66"/>
      <c r="C4" s="90"/>
      <c r="D4" s="66"/>
      <c r="E4" s="90" t="s">
        <v>22</v>
      </c>
      <c r="F4" s="65"/>
      <c r="G4" s="86"/>
    </row>
    <row r="5" spans="1:7" x14ac:dyDescent="0.2">
      <c r="A5" s="80" t="s">
        <v>23</v>
      </c>
      <c r="B5" s="24"/>
      <c r="C5" s="80"/>
      <c r="D5" s="24"/>
      <c r="E5" s="24"/>
      <c r="F5" s="61">
        <f>SUM(F6:F13)</f>
        <v>63100</v>
      </c>
      <c r="G5" s="158"/>
    </row>
    <row r="6" spans="1:7" x14ac:dyDescent="0.2">
      <c r="A6" s="89" t="s">
        <v>24</v>
      </c>
      <c r="B6" s="23">
        <v>1111</v>
      </c>
      <c r="C6" s="89"/>
      <c r="D6" s="91"/>
      <c r="E6" s="23" t="s">
        <v>130</v>
      </c>
      <c r="F6" s="60">
        <v>14000</v>
      </c>
      <c r="G6" s="26" t="s">
        <v>135</v>
      </c>
    </row>
    <row r="7" spans="1:7" x14ac:dyDescent="0.2">
      <c r="A7" s="89"/>
      <c r="B7" s="23">
        <v>1112</v>
      </c>
      <c r="C7" s="89"/>
      <c r="D7" s="89"/>
      <c r="E7" s="23" t="s">
        <v>232</v>
      </c>
      <c r="F7" s="60">
        <v>300</v>
      </c>
      <c r="G7" s="26" t="s">
        <v>135</v>
      </c>
    </row>
    <row r="8" spans="1:7" x14ac:dyDescent="0.2">
      <c r="A8" s="89"/>
      <c r="B8" s="23">
        <v>1113</v>
      </c>
      <c r="C8" s="89"/>
      <c r="D8" s="89"/>
      <c r="E8" s="23" t="s">
        <v>132</v>
      </c>
      <c r="F8" s="60">
        <v>1400</v>
      </c>
      <c r="G8" s="26" t="s">
        <v>135</v>
      </c>
    </row>
    <row r="9" spans="1:7" x14ac:dyDescent="0.2">
      <c r="A9" s="89"/>
      <c r="B9" s="23">
        <v>1121</v>
      </c>
      <c r="C9" s="89"/>
      <c r="D9" s="89"/>
      <c r="E9" s="23" t="s">
        <v>133</v>
      </c>
      <c r="F9" s="60">
        <v>14200</v>
      </c>
      <c r="G9" s="26" t="s">
        <v>135</v>
      </c>
    </row>
    <row r="10" spans="1:7" x14ac:dyDescent="0.2">
      <c r="A10" s="89"/>
      <c r="B10" s="23">
        <v>1211</v>
      </c>
      <c r="C10" s="89"/>
      <c r="D10" s="89"/>
      <c r="E10" s="23" t="s">
        <v>131</v>
      </c>
      <c r="F10" s="60">
        <v>28500</v>
      </c>
      <c r="G10" s="26" t="s">
        <v>135</v>
      </c>
    </row>
    <row r="11" spans="1:7" x14ac:dyDescent="0.2">
      <c r="A11" s="89"/>
      <c r="B11" s="23">
        <v>1111</v>
      </c>
      <c r="C11" s="89"/>
      <c r="D11" s="23">
        <v>2</v>
      </c>
      <c r="E11" s="23" t="s">
        <v>145</v>
      </c>
      <c r="F11" s="60">
        <v>1600</v>
      </c>
      <c r="G11" s="159"/>
    </row>
    <row r="12" spans="1:7" x14ac:dyDescent="0.2">
      <c r="A12" s="89"/>
      <c r="B12" s="23">
        <v>1112</v>
      </c>
      <c r="C12" s="89"/>
      <c r="D12" s="23">
        <v>2</v>
      </c>
      <c r="E12" s="23" t="s">
        <v>231</v>
      </c>
      <c r="F12" s="60">
        <v>0</v>
      </c>
      <c r="G12" s="292" t="s">
        <v>396</v>
      </c>
    </row>
    <row r="13" spans="1:7" x14ac:dyDescent="0.2">
      <c r="A13" s="89"/>
      <c r="B13" s="23">
        <v>1122</v>
      </c>
      <c r="C13" s="89"/>
      <c r="D13" s="89"/>
      <c r="E13" s="23" t="s">
        <v>134</v>
      </c>
      <c r="F13" s="60">
        <v>3100</v>
      </c>
      <c r="G13" s="91" t="s">
        <v>184</v>
      </c>
    </row>
    <row r="14" spans="1:7" x14ac:dyDescent="0.2">
      <c r="A14" s="80" t="s">
        <v>25</v>
      </c>
      <c r="B14" s="24"/>
      <c r="C14" s="80"/>
      <c r="D14" s="24"/>
      <c r="E14" s="24"/>
      <c r="F14" s="61"/>
      <c r="G14" s="212"/>
    </row>
    <row r="15" spans="1:7" x14ac:dyDescent="0.2">
      <c r="A15" s="89"/>
      <c r="B15" s="89"/>
      <c r="C15" s="89"/>
      <c r="D15" s="89"/>
      <c r="E15" s="24" t="s">
        <v>178</v>
      </c>
      <c r="F15" s="61">
        <f>SUM(F16:F25)</f>
        <v>5055</v>
      </c>
      <c r="G15" s="91"/>
    </row>
    <row r="16" spans="1:7" x14ac:dyDescent="0.2">
      <c r="A16" s="89"/>
      <c r="B16" s="23">
        <v>1361</v>
      </c>
      <c r="D16" s="91" t="s">
        <v>163</v>
      </c>
      <c r="E16" s="23" t="s">
        <v>26</v>
      </c>
      <c r="F16" s="60">
        <v>180</v>
      </c>
      <c r="G16" s="160"/>
    </row>
    <row r="17" spans="1:7" x14ac:dyDescent="0.2">
      <c r="A17" s="89"/>
      <c r="B17" s="23">
        <v>1361</v>
      </c>
      <c r="C17" s="89"/>
      <c r="D17" s="23">
        <v>7</v>
      </c>
      <c r="E17" s="23" t="s">
        <v>197</v>
      </c>
      <c r="F17" s="60">
        <f>1100+100</f>
        <v>1200</v>
      </c>
      <c r="G17" s="160"/>
    </row>
    <row r="18" spans="1:7" x14ac:dyDescent="0.2">
      <c r="A18" s="89"/>
      <c r="B18" s="23">
        <v>1361</v>
      </c>
      <c r="C18" s="89"/>
      <c r="D18" s="23">
        <v>10.23</v>
      </c>
      <c r="E18" s="93" t="s">
        <v>199</v>
      </c>
      <c r="F18" s="60">
        <f>55+30</f>
        <v>85</v>
      </c>
      <c r="G18" s="160"/>
    </row>
    <row r="19" spans="1:7" x14ac:dyDescent="0.2">
      <c r="A19" s="89"/>
      <c r="B19" s="23">
        <v>1361</v>
      </c>
      <c r="C19" s="89"/>
      <c r="D19" s="23">
        <v>11</v>
      </c>
      <c r="E19" s="23" t="s">
        <v>27</v>
      </c>
      <c r="F19" s="60">
        <v>230</v>
      </c>
      <c r="G19" s="160"/>
    </row>
    <row r="20" spans="1:7" x14ac:dyDescent="0.2">
      <c r="A20" s="89"/>
      <c r="B20" s="23">
        <v>1361</v>
      </c>
      <c r="C20" s="89"/>
      <c r="D20" s="23">
        <v>24</v>
      </c>
      <c r="E20" s="23" t="s">
        <v>200</v>
      </c>
      <c r="F20" s="60">
        <v>30</v>
      </c>
      <c r="G20" s="160"/>
    </row>
    <row r="21" spans="1:7" x14ac:dyDescent="0.2">
      <c r="A21" s="89"/>
      <c r="B21" s="23">
        <v>1361</v>
      </c>
      <c r="C21" s="89"/>
      <c r="D21" s="23">
        <v>26</v>
      </c>
      <c r="E21" s="23" t="s">
        <v>201</v>
      </c>
      <c r="F21" s="60">
        <v>2200</v>
      </c>
      <c r="G21" s="160"/>
    </row>
    <row r="22" spans="1:7" x14ac:dyDescent="0.2">
      <c r="A22" s="89"/>
      <c r="B22" s="23">
        <v>1353</v>
      </c>
      <c r="C22" s="89"/>
      <c r="D22" s="23">
        <v>26</v>
      </c>
      <c r="E22" s="23" t="s">
        <v>230</v>
      </c>
      <c r="F22" s="60">
        <v>400</v>
      </c>
      <c r="G22" s="160"/>
    </row>
    <row r="23" spans="1:7" x14ac:dyDescent="0.2">
      <c r="A23" s="89"/>
      <c r="B23" s="23">
        <v>1361</v>
      </c>
      <c r="C23" s="89"/>
      <c r="D23" s="23">
        <v>32.33</v>
      </c>
      <c r="E23" s="23" t="s">
        <v>159</v>
      </c>
      <c r="F23" s="60">
        <f>600+40</f>
        <v>640</v>
      </c>
      <c r="G23" s="160"/>
    </row>
    <row r="24" spans="1:7" x14ac:dyDescent="0.2">
      <c r="A24" s="89"/>
      <c r="B24" s="23">
        <v>1361</v>
      </c>
      <c r="C24" s="89"/>
      <c r="D24" s="23">
        <v>35</v>
      </c>
      <c r="E24" s="23" t="s">
        <v>249</v>
      </c>
      <c r="F24" s="60">
        <v>75</v>
      </c>
      <c r="G24" s="160"/>
    </row>
    <row r="25" spans="1:7" x14ac:dyDescent="0.2">
      <c r="A25" s="89"/>
      <c r="B25" s="23">
        <v>1361</v>
      </c>
      <c r="C25" s="89"/>
      <c r="D25" s="23">
        <v>40</v>
      </c>
      <c r="E25" s="23" t="s">
        <v>28</v>
      </c>
      <c r="F25" s="60">
        <v>15</v>
      </c>
      <c r="G25" s="160"/>
    </row>
    <row r="26" spans="1:7" x14ac:dyDescent="0.2">
      <c r="A26" s="89"/>
      <c r="B26" s="89"/>
      <c r="C26" s="89"/>
      <c r="D26" s="89"/>
      <c r="E26" s="24" t="s">
        <v>280</v>
      </c>
      <c r="F26" s="61">
        <f>SUM(F27:F28)</f>
        <v>4500</v>
      </c>
      <c r="G26" s="91"/>
    </row>
    <row r="27" spans="1:7" x14ac:dyDescent="0.2">
      <c r="A27" s="89"/>
      <c r="B27" s="23">
        <v>1332.1333999999999</v>
      </c>
      <c r="C27" s="89"/>
      <c r="D27" s="23">
        <v>23.12</v>
      </c>
      <c r="E27" s="23" t="s">
        <v>129</v>
      </c>
      <c r="F27" s="60"/>
      <c r="G27" s="160"/>
    </row>
    <row r="28" spans="1:7" x14ac:dyDescent="0.2">
      <c r="A28" s="89"/>
      <c r="B28" s="23">
        <v>1351.1355000000001</v>
      </c>
      <c r="C28" s="89"/>
      <c r="D28" s="23">
        <v>401</v>
      </c>
      <c r="E28" s="23" t="s">
        <v>162</v>
      </c>
      <c r="F28" s="60">
        <v>4500</v>
      </c>
      <c r="G28" s="160"/>
    </row>
    <row r="29" spans="1:7" x14ac:dyDescent="0.2">
      <c r="A29" s="89"/>
      <c r="B29" s="89"/>
      <c r="C29" s="89"/>
      <c r="D29" s="89"/>
      <c r="E29" s="24" t="s">
        <v>179</v>
      </c>
      <c r="F29" s="61">
        <f>SUM(F30:F34)</f>
        <v>3379</v>
      </c>
      <c r="G29" s="212"/>
    </row>
    <row r="30" spans="1:7" x14ac:dyDescent="0.2">
      <c r="A30" s="89"/>
      <c r="B30" s="23">
        <v>1340</v>
      </c>
      <c r="C30" s="89"/>
      <c r="D30" s="23">
        <v>240</v>
      </c>
      <c r="E30" s="23" t="s">
        <v>122</v>
      </c>
      <c r="F30" s="60">
        <v>3074</v>
      </c>
      <c r="G30" s="91" t="s">
        <v>286</v>
      </c>
    </row>
    <row r="31" spans="1:7" x14ac:dyDescent="0.2">
      <c r="A31" s="89"/>
      <c r="B31" s="23">
        <v>1341</v>
      </c>
      <c r="C31" s="89"/>
      <c r="D31" s="23">
        <v>5</v>
      </c>
      <c r="E31" s="23" t="s">
        <v>126</v>
      </c>
      <c r="F31" s="60">
        <v>135</v>
      </c>
      <c r="G31" s="91"/>
    </row>
    <row r="32" spans="1:7" x14ac:dyDescent="0.2">
      <c r="A32" s="89"/>
      <c r="B32" s="23">
        <v>1343</v>
      </c>
      <c r="C32" s="89"/>
      <c r="D32" s="23">
        <v>30</v>
      </c>
      <c r="E32" s="23" t="s">
        <v>127</v>
      </c>
      <c r="F32" s="60">
        <v>85</v>
      </c>
      <c r="G32" s="91"/>
    </row>
    <row r="33" spans="1:8" x14ac:dyDescent="0.2">
      <c r="A33" s="89"/>
      <c r="B33" s="23">
        <v>1344</v>
      </c>
      <c r="C33" s="89"/>
      <c r="D33" s="23">
        <v>31</v>
      </c>
      <c r="E33" s="23" t="s">
        <v>128</v>
      </c>
      <c r="F33" s="60">
        <v>30</v>
      </c>
      <c r="G33" s="91"/>
    </row>
    <row r="34" spans="1:8" ht="13.5" customHeight="1" x14ac:dyDescent="0.2">
      <c r="A34" s="89"/>
      <c r="B34" s="23">
        <v>1345</v>
      </c>
      <c r="C34" s="89"/>
      <c r="D34" s="23">
        <v>28</v>
      </c>
      <c r="E34" s="23" t="s">
        <v>404</v>
      </c>
      <c r="F34" s="60">
        <v>55</v>
      </c>
      <c r="G34" s="91"/>
    </row>
    <row r="35" spans="1:8" x14ac:dyDescent="0.2">
      <c r="A35" s="80" t="s">
        <v>29</v>
      </c>
      <c r="B35" s="24"/>
      <c r="C35" s="80"/>
      <c r="D35" s="24"/>
      <c r="E35" s="24"/>
      <c r="F35" s="61">
        <f>SUM(F36)</f>
        <v>4000</v>
      </c>
      <c r="G35" s="161"/>
    </row>
    <row r="36" spans="1:8" ht="13.5" thickBot="1" x14ac:dyDescent="0.25">
      <c r="A36" s="89"/>
      <c r="B36" s="23">
        <v>1511</v>
      </c>
      <c r="C36" s="89" t="s">
        <v>30</v>
      </c>
      <c r="D36" s="89"/>
      <c r="E36" s="23" t="s">
        <v>210</v>
      </c>
      <c r="F36" s="60">
        <v>4000</v>
      </c>
      <c r="G36" s="91"/>
    </row>
    <row r="37" spans="1:8" ht="18" customHeight="1" thickBot="1" x14ac:dyDescent="0.3">
      <c r="A37" s="94" t="s">
        <v>31</v>
      </c>
      <c r="B37" s="95"/>
      <c r="C37" s="94"/>
      <c r="D37" s="95"/>
      <c r="E37" s="94"/>
      <c r="F37" s="62">
        <f>SUM(F5+F15+F26+F29+F35)</f>
        <v>80034</v>
      </c>
      <c r="G37" s="62"/>
    </row>
    <row r="38" spans="1:8" x14ac:dyDescent="0.2">
      <c r="A38" s="90"/>
      <c r="B38" s="66"/>
      <c r="C38" s="90"/>
      <c r="D38" s="66"/>
      <c r="E38" s="90" t="s">
        <v>32</v>
      </c>
      <c r="F38" s="65"/>
      <c r="G38" s="162"/>
    </row>
    <row r="39" spans="1:8" x14ac:dyDescent="0.2">
      <c r="A39" s="80" t="s">
        <v>33</v>
      </c>
      <c r="B39" s="24"/>
      <c r="C39" s="80"/>
      <c r="D39" s="24"/>
      <c r="E39" s="24"/>
      <c r="F39" s="61"/>
      <c r="G39" s="161"/>
      <c r="H39" s="96"/>
    </row>
    <row r="40" spans="1:8" x14ac:dyDescent="0.2">
      <c r="A40" s="89"/>
      <c r="B40" s="24"/>
      <c r="C40" s="89"/>
      <c r="D40" s="24"/>
      <c r="E40" s="24" t="s">
        <v>177</v>
      </c>
      <c r="F40" s="61">
        <f>SUM(F41:F56)</f>
        <v>10014</v>
      </c>
      <c r="G40" s="91"/>
      <c r="H40" s="96"/>
    </row>
    <row r="41" spans="1:8" x14ac:dyDescent="0.2">
      <c r="A41" s="89"/>
      <c r="B41" s="23">
        <v>2111</v>
      </c>
      <c r="C41" s="89">
        <v>1031</v>
      </c>
      <c r="D41" s="23">
        <v>201</v>
      </c>
      <c r="E41" s="23" t="s">
        <v>116</v>
      </c>
      <c r="F41" s="60">
        <v>400</v>
      </c>
      <c r="G41" s="91"/>
      <c r="H41" s="96"/>
    </row>
    <row r="42" spans="1:8" x14ac:dyDescent="0.2">
      <c r="A42" s="89"/>
      <c r="B42" s="23">
        <v>2111</v>
      </c>
      <c r="C42" s="89">
        <v>2219</v>
      </c>
      <c r="D42" s="23">
        <v>43</v>
      </c>
      <c r="E42" s="23" t="s">
        <v>206</v>
      </c>
      <c r="F42" s="60">
        <v>1050</v>
      </c>
      <c r="G42" s="91"/>
      <c r="H42" s="96"/>
    </row>
    <row r="43" spans="1:8" x14ac:dyDescent="0.2">
      <c r="A43" s="89"/>
      <c r="B43" s="23">
        <v>2111</v>
      </c>
      <c r="C43" s="89">
        <v>3314</v>
      </c>
      <c r="D43" s="23">
        <v>504</v>
      </c>
      <c r="E43" s="23" t="s">
        <v>205</v>
      </c>
      <c r="F43" s="60">
        <v>96</v>
      </c>
      <c r="G43" s="91"/>
      <c r="H43" s="96"/>
    </row>
    <row r="44" spans="1:8" x14ac:dyDescent="0.2">
      <c r="A44" s="89"/>
      <c r="B44" s="23">
        <v>2111</v>
      </c>
      <c r="C44" s="231" t="s">
        <v>309</v>
      </c>
      <c r="D44" s="23">
        <v>41</v>
      </c>
      <c r="E44" s="23" t="s">
        <v>37</v>
      </c>
      <c r="F44" s="60">
        <v>80</v>
      </c>
      <c r="G44" s="91"/>
      <c r="H44" s="96"/>
    </row>
    <row r="45" spans="1:8" x14ac:dyDescent="0.2">
      <c r="A45" s="89"/>
      <c r="B45" s="23">
        <v>2111</v>
      </c>
      <c r="C45" s="89">
        <v>3349</v>
      </c>
      <c r="D45" s="23">
        <v>42</v>
      </c>
      <c r="E45" s="23" t="s">
        <v>34</v>
      </c>
      <c r="F45" s="60">
        <v>99</v>
      </c>
      <c r="G45" s="91"/>
      <c r="H45" s="96"/>
    </row>
    <row r="46" spans="1:8" x14ac:dyDescent="0.2">
      <c r="A46" s="89"/>
      <c r="B46" s="23">
        <v>2111</v>
      </c>
      <c r="C46" s="89">
        <v>3612</v>
      </c>
      <c r="D46" s="23" t="s">
        <v>336</v>
      </c>
      <c r="E46" s="23" t="s">
        <v>211</v>
      </c>
      <c r="F46" s="60">
        <v>3650</v>
      </c>
      <c r="G46" s="91"/>
      <c r="H46" s="96"/>
    </row>
    <row r="47" spans="1:8" x14ac:dyDescent="0.2">
      <c r="A47" s="89"/>
      <c r="B47" s="23">
        <v>2111</v>
      </c>
      <c r="C47" s="89">
        <v>3613</v>
      </c>
      <c r="D47" s="23">
        <v>703</v>
      </c>
      <c r="E47" s="23" t="s">
        <v>212</v>
      </c>
      <c r="F47" s="60">
        <v>331</v>
      </c>
      <c r="G47" s="163"/>
      <c r="H47" s="96"/>
    </row>
    <row r="48" spans="1:8" x14ac:dyDescent="0.2">
      <c r="A48" s="89"/>
      <c r="B48" s="23">
        <v>2111</v>
      </c>
      <c r="C48" s="89">
        <v>3632</v>
      </c>
      <c r="D48" s="23">
        <v>238</v>
      </c>
      <c r="E48" s="23" t="s">
        <v>35</v>
      </c>
      <c r="F48" s="60">
        <v>280</v>
      </c>
      <c r="G48" s="91"/>
      <c r="H48" s="96"/>
    </row>
    <row r="49" spans="1:8" x14ac:dyDescent="0.2">
      <c r="A49" s="89"/>
      <c r="B49" s="23">
        <v>2111</v>
      </c>
      <c r="C49" s="89">
        <v>3639</v>
      </c>
      <c r="D49" s="23">
        <v>21.318999999999999</v>
      </c>
      <c r="E49" s="23" t="s">
        <v>281</v>
      </c>
      <c r="F49" s="60">
        <f>60+12</f>
        <v>72</v>
      </c>
      <c r="G49" s="91"/>
      <c r="H49" s="96"/>
    </row>
    <row r="50" spans="1:8" x14ac:dyDescent="0.2">
      <c r="A50" s="89"/>
      <c r="B50" s="23">
        <v>2111.2323999999999</v>
      </c>
      <c r="C50" s="89">
        <v>3639</v>
      </c>
      <c r="D50" s="23">
        <v>239</v>
      </c>
      <c r="E50" s="23" t="s">
        <v>176</v>
      </c>
      <c r="F50" s="60">
        <v>48</v>
      </c>
      <c r="G50" s="91"/>
      <c r="H50" s="96"/>
    </row>
    <row r="51" spans="1:8" x14ac:dyDescent="0.2">
      <c r="A51" s="89"/>
      <c r="B51" s="23">
        <v>2111</v>
      </c>
      <c r="C51" s="89">
        <v>3639</v>
      </c>
      <c r="D51" s="23">
        <v>243</v>
      </c>
      <c r="E51" s="23" t="s">
        <v>115</v>
      </c>
      <c r="F51" s="60">
        <v>45</v>
      </c>
      <c r="G51" s="91"/>
      <c r="H51" s="96"/>
    </row>
    <row r="52" spans="1:8" x14ac:dyDescent="0.2">
      <c r="A52" s="89"/>
      <c r="B52" s="23">
        <v>2111</v>
      </c>
      <c r="C52" s="89">
        <v>4351</v>
      </c>
      <c r="D52" s="23">
        <v>227</v>
      </c>
      <c r="E52" s="23" t="s">
        <v>173</v>
      </c>
      <c r="F52" s="60">
        <f>700+100</f>
        <v>800</v>
      </c>
      <c r="G52" s="91"/>
      <c r="H52" s="96"/>
    </row>
    <row r="53" spans="1:8" x14ac:dyDescent="0.2">
      <c r="A53" s="89"/>
      <c r="B53" s="23">
        <v>2111</v>
      </c>
      <c r="C53" s="89">
        <v>6171</v>
      </c>
      <c r="D53" s="23">
        <v>911</v>
      </c>
      <c r="E53" s="23" t="s">
        <v>213</v>
      </c>
      <c r="F53" s="60">
        <f>70+30</f>
        <v>100</v>
      </c>
      <c r="G53" s="91"/>
      <c r="H53" s="96"/>
    </row>
    <row r="54" spans="1:8" x14ac:dyDescent="0.2">
      <c r="A54" s="89"/>
      <c r="B54" s="23">
        <v>2119</v>
      </c>
      <c r="C54" s="89">
        <v>2121</v>
      </c>
      <c r="D54" s="23">
        <v>20</v>
      </c>
      <c r="E54" s="23" t="s">
        <v>250</v>
      </c>
      <c r="F54" s="60">
        <v>30</v>
      </c>
      <c r="G54" s="91"/>
      <c r="H54" s="96"/>
    </row>
    <row r="55" spans="1:8" x14ac:dyDescent="0.2">
      <c r="A55" s="89"/>
      <c r="B55" s="23">
        <v>2122</v>
      </c>
      <c r="C55" s="89"/>
      <c r="D55" s="23"/>
      <c r="E55" s="23" t="s">
        <v>264</v>
      </c>
      <c r="F55" s="60">
        <v>2203</v>
      </c>
      <c r="G55" s="106"/>
      <c r="H55" s="96"/>
    </row>
    <row r="56" spans="1:8" x14ac:dyDescent="0.2">
      <c r="A56" s="89"/>
      <c r="B56" s="23">
        <v>2324</v>
      </c>
      <c r="C56" s="89">
        <v>3725</v>
      </c>
      <c r="D56" s="23">
        <v>240</v>
      </c>
      <c r="E56" s="23" t="s">
        <v>141</v>
      </c>
      <c r="F56" s="60">
        <f>680+50</f>
        <v>730</v>
      </c>
      <c r="G56" s="212"/>
      <c r="H56" s="96"/>
    </row>
    <row r="57" spans="1:8" ht="15" customHeight="1" x14ac:dyDescent="0.2">
      <c r="A57" s="89"/>
      <c r="B57" s="89"/>
      <c r="C57" s="89"/>
      <c r="D57" s="89"/>
      <c r="E57" s="24" t="s">
        <v>38</v>
      </c>
      <c r="F57" s="61">
        <f>SUM(F58:F66)</f>
        <v>13711</v>
      </c>
      <c r="G57" s="91"/>
      <c r="H57" s="96"/>
    </row>
    <row r="58" spans="1:8" x14ac:dyDescent="0.2">
      <c r="A58" s="89"/>
      <c r="B58" s="23">
        <v>2131</v>
      </c>
      <c r="C58" s="89">
        <v>1012</v>
      </c>
      <c r="D58" s="23">
        <v>38</v>
      </c>
      <c r="E58" s="23" t="s">
        <v>224</v>
      </c>
      <c r="F58" s="60">
        <f>234+150</f>
        <v>384</v>
      </c>
      <c r="G58" s="91" t="s">
        <v>400</v>
      </c>
      <c r="H58" s="96"/>
    </row>
    <row r="59" spans="1:8" x14ac:dyDescent="0.2">
      <c r="A59" s="89"/>
      <c r="B59" s="23">
        <v>2132</v>
      </c>
      <c r="C59" s="89">
        <v>2121</v>
      </c>
      <c r="D59" s="23">
        <v>237</v>
      </c>
      <c r="E59" s="23" t="s">
        <v>225</v>
      </c>
      <c r="F59" s="60">
        <f>1350+60</f>
        <v>1410</v>
      </c>
      <c r="G59" s="164"/>
      <c r="H59" s="96"/>
    </row>
    <row r="60" spans="1:8" x14ac:dyDescent="0.2">
      <c r="A60" s="89"/>
      <c r="B60" s="23">
        <v>2132</v>
      </c>
      <c r="C60" s="89">
        <v>3612</v>
      </c>
      <c r="D60" s="23">
        <v>235</v>
      </c>
      <c r="E60" s="23" t="s">
        <v>172</v>
      </c>
      <c r="F60" s="60">
        <v>7848</v>
      </c>
      <c r="G60" s="91"/>
    </row>
    <row r="61" spans="1:8" x14ac:dyDescent="0.2">
      <c r="A61" s="89"/>
      <c r="B61" s="23">
        <v>2132</v>
      </c>
      <c r="C61" s="89">
        <v>3613</v>
      </c>
      <c r="D61" s="23">
        <v>236</v>
      </c>
      <c r="E61" s="23" t="s">
        <v>39</v>
      </c>
      <c r="F61" s="60">
        <v>750</v>
      </c>
      <c r="G61" s="91"/>
    </row>
    <row r="62" spans="1:8" ht="13.5" customHeight="1" x14ac:dyDescent="0.2">
      <c r="A62" s="89"/>
      <c r="B62" s="23">
        <v>2132</v>
      </c>
      <c r="C62" s="89">
        <v>3634</v>
      </c>
      <c r="D62" s="23">
        <v>21</v>
      </c>
      <c r="E62" s="23" t="s">
        <v>40</v>
      </c>
      <c r="F62" s="60">
        <v>1807</v>
      </c>
      <c r="G62" s="91"/>
    </row>
    <row r="63" spans="1:8" x14ac:dyDescent="0.2">
      <c r="A63" s="89"/>
      <c r="B63" s="23">
        <v>2132</v>
      </c>
      <c r="C63" s="89">
        <v>3639</v>
      </c>
      <c r="D63" s="23">
        <v>21</v>
      </c>
      <c r="E63" s="23" t="s">
        <v>208</v>
      </c>
      <c r="F63" s="60">
        <f>774-712+275+150</f>
        <v>487</v>
      </c>
      <c r="G63" s="91"/>
    </row>
    <row r="64" spans="1:8" x14ac:dyDescent="0.2">
      <c r="A64" s="89"/>
      <c r="B64" s="23">
        <v>2132</v>
      </c>
      <c r="C64" s="89">
        <v>3639</v>
      </c>
      <c r="D64" s="23">
        <v>319</v>
      </c>
      <c r="E64" s="23" t="s">
        <v>283</v>
      </c>
      <c r="F64" s="60">
        <v>274</v>
      </c>
      <c r="G64" s="91"/>
    </row>
    <row r="65" spans="1:7" x14ac:dyDescent="0.2">
      <c r="A65" s="89"/>
      <c r="B65" s="23">
        <v>2133</v>
      </c>
      <c r="C65" s="89">
        <v>3639</v>
      </c>
      <c r="D65" s="23">
        <v>34</v>
      </c>
      <c r="E65" s="23" t="s">
        <v>207</v>
      </c>
      <c r="F65" s="60">
        <v>39</v>
      </c>
      <c r="G65" s="91" t="s">
        <v>323</v>
      </c>
    </row>
    <row r="66" spans="1:7" x14ac:dyDescent="0.2">
      <c r="A66" s="89"/>
      <c r="B66" s="23">
        <v>2132</v>
      </c>
      <c r="C66" s="89">
        <v>4355</v>
      </c>
      <c r="D66" s="23">
        <v>311</v>
      </c>
      <c r="E66" s="23" t="s">
        <v>290</v>
      </c>
      <c r="F66" s="60">
        <v>712</v>
      </c>
      <c r="G66" s="91"/>
    </row>
    <row r="67" spans="1:7" ht="14.25" customHeight="1" x14ac:dyDescent="0.2">
      <c r="A67" s="89"/>
      <c r="B67" s="89"/>
      <c r="C67" s="89"/>
      <c r="D67" s="89"/>
      <c r="E67" s="24" t="s">
        <v>88</v>
      </c>
      <c r="F67" s="61">
        <f>SUM(F68:F71)</f>
        <v>95</v>
      </c>
      <c r="G67" s="165"/>
    </row>
    <row r="68" spans="1:7" x14ac:dyDescent="0.2">
      <c r="A68" s="89"/>
      <c r="B68" s="23">
        <v>2141</v>
      </c>
      <c r="C68" s="89">
        <v>6310</v>
      </c>
      <c r="D68" s="23">
        <v>314</v>
      </c>
      <c r="E68" s="23" t="s">
        <v>299</v>
      </c>
      <c r="F68" s="60">
        <v>15</v>
      </c>
      <c r="G68" s="91"/>
    </row>
    <row r="69" spans="1:7" x14ac:dyDescent="0.2">
      <c r="A69" s="89"/>
      <c r="B69" s="23">
        <v>2143</v>
      </c>
      <c r="C69" s="89"/>
      <c r="D69" s="23"/>
      <c r="E69" s="23" t="s">
        <v>310</v>
      </c>
      <c r="F69" s="60"/>
      <c r="G69" s="91"/>
    </row>
    <row r="70" spans="1:7" x14ac:dyDescent="0.2">
      <c r="A70" s="89"/>
      <c r="B70" s="23">
        <v>2141</v>
      </c>
      <c r="C70" s="89">
        <v>6310</v>
      </c>
      <c r="D70" s="23">
        <v>245</v>
      </c>
      <c r="E70" s="23" t="s">
        <v>214</v>
      </c>
      <c r="F70" s="60">
        <v>75</v>
      </c>
      <c r="G70" s="91"/>
    </row>
    <row r="71" spans="1:7" ht="13.5" customHeight="1" x14ac:dyDescent="0.2">
      <c r="A71" s="89"/>
      <c r="B71" s="23">
        <v>2141</v>
      </c>
      <c r="C71" s="89">
        <v>6310</v>
      </c>
      <c r="D71" s="23">
        <v>318</v>
      </c>
      <c r="E71" s="23" t="s">
        <v>372</v>
      </c>
      <c r="F71" s="60">
        <v>5</v>
      </c>
      <c r="G71" s="91"/>
    </row>
    <row r="72" spans="1:7" x14ac:dyDescent="0.2">
      <c r="A72" s="80" t="s">
        <v>158</v>
      </c>
      <c r="B72" s="24"/>
      <c r="C72" s="80"/>
      <c r="D72" s="24"/>
      <c r="E72" s="24"/>
      <c r="F72" s="61">
        <f>SUM(F73:F79)</f>
        <v>1569</v>
      </c>
      <c r="G72" s="161"/>
    </row>
    <row r="73" spans="1:7" x14ac:dyDescent="0.2">
      <c r="A73" s="89"/>
      <c r="B73" s="23">
        <v>2212</v>
      </c>
      <c r="C73" s="89">
        <v>6171</v>
      </c>
      <c r="D73" s="23">
        <v>11</v>
      </c>
      <c r="E73" s="23" t="s">
        <v>164</v>
      </c>
      <c r="F73" s="60">
        <v>10</v>
      </c>
      <c r="G73" s="161"/>
    </row>
    <row r="74" spans="1:7" x14ac:dyDescent="0.2">
      <c r="B74" s="23">
        <v>2212</v>
      </c>
      <c r="C74" s="89">
        <v>6171</v>
      </c>
      <c r="D74" s="23">
        <v>14.33</v>
      </c>
      <c r="E74" s="23" t="s">
        <v>263</v>
      </c>
      <c r="F74" s="60">
        <f>60+5</f>
        <v>65</v>
      </c>
      <c r="G74" s="91"/>
    </row>
    <row r="75" spans="1:7" x14ac:dyDescent="0.2">
      <c r="A75" s="81"/>
      <c r="B75" s="23">
        <v>2212</v>
      </c>
      <c r="C75" s="89">
        <v>2169</v>
      </c>
      <c r="D75" s="23">
        <v>15</v>
      </c>
      <c r="E75" s="23" t="s">
        <v>196</v>
      </c>
      <c r="F75" s="60">
        <v>40</v>
      </c>
      <c r="G75" s="238"/>
    </row>
    <row r="76" spans="1:7" x14ac:dyDescent="0.2">
      <c r="A76" s="89"/>
      <c r="B76" s="23">
        <v>2212</v>
      </c>
      <c r="C76" s="148" t="s">
        <v>221</v>
      </c>
      <c r="D76" s="23">
        <v>17</v>
      </c>
      <c r="E76" s="23" t="s">
        <v>161</v>
      </c>
      <c r="F76" s="60">
        <v>100</v>
      </c>
      <c r="G76" s="91"/>
    </row>
    <row r="77" spans="1:7" x14ac:dyDescent="0.2">
      <c r="A77" s="89"/>
      <c r="B77" s="23">
        <v>2212</v>
      </c>
      <c r="C77" s="89">
        <v>6171</v>
      </c>
      <c r="D77" s="23">
        <v>25.26</v>
      </c>
      <c r="E77" s="23" t="s">
        <v>160</v>
      </c>
      <c r="F77" s="60">
        <v>1200</v>
      </c>
      <c r="G77" s="91"/>
    </row>
    <row r="78" spans="1:7" x14ac:dyDescent="0.2">
      <c r="A78" s="89"/>
      <c r="B78" s="23">
        <v>2212</v>
      </c>
      <c r="C78" s="89">
        <v>6171</v>
      </c>
      <c r="D78" s="23">
        <v>30.13</v>
      </c>
      <c r="E78" s="23" t="s">
        <v>375</v>
      </c>
      <c r="F78" s="60">
        <v>4</v>
      </c>
      <c r="G78" s="91"/>
    </row>
    <row r="79" spans="1:7" x14ac:dyDescent="0.2">
      <c r="A79" s="89"/>
      <c r="B79" s="23">
        <v>2212</v>
      </c>
      <c r="C79" s="89">
        <v>5311</v>
      </c>
      <c r="D79" s="23">
        <v>16</v>
      </c>
      <c r="E79" s="23" t="s">
        <v>41</v>
      </c>
      <c r="F79" s="60">
        <v>150</v>
      </c>
      <c r="G79" s="91"/>
    </row>
    <row r="80" spans="1:7" x14ac:dyDescent="0.2">
      <c r="A80" s="80" t="s">
        <v>157</v>
      </c>
      <c r="B80" s="23"/>
      <c r="C80" s="89"/>
      <c r="D80" s="23"/>
      <c r="E80" s="23"/>
      <c r="F80" s="61">
        <f>SUM(F81:F81)</f>
        <v>0</v>
      </c>
      <c r="G80" s="212"/>
    </row>
    <row r="81" spans="1:7" x14ac:dyDescent="0.2">
      <c r="A81" s="89"/>
      <c r="B81" s="23">
        <v>2321</v>
      </c>
      <c r="C81" s="89">
        <v>2199</v>
      </c>
      <c r="D81" s="23"/>
      <c r="E81" s="23" t="s">
        <v>285</v>
      </c>
      <c r="F81" s="60"/>
      <c r="G81" s="91"/>
    </row>
    <row r="82" spans="1:7" x14ac:dyDescent="0.2">
      <c r="A82" s="80" t="s">
        <v>156</v>
      </c>
      <c r="B82" s="23"/>
      <c r="C82" s="89"/>
      <c r="D82" s="23"/>
      <c r="E82" s="23"/>
      <c r="F82" s="61">
        <f>SUM(F83:F83)</f>
        <v>0</v>
      </c>
      <c r="G82" s="160"/>
    </row>
    <row r="83" spans="1:7" ht="13.5" thickBot="1" x14ac:dyDescent="0.25">
      <c r="A83" s="89"/>
      <c r="B83" s="23"/>
      <c r="C83" s="89"/>
      <c r="D83" s="23"/>
      <c r="E83" s="23"/>
      <c r="F83" s="60"/>
      <c r="G83" s="91"/>
    </row>
    <row r="84" spans="1:7" ht="16.5" thickBot="1" x14ac:dyDescent="0.3">
      <c r="A84" s="94" t="s">
        <v>42</v>
      </c>
      <c r="B84" s="97"/>
      <c r="C84" s="98"/>
      <c r="D84" s="97"/>
      <c r="E84" s="97"/>
      <c r="F84" s="62">
        <f>SUM(F40+F57+F67+F72+F80+F82)</f>
        <v>25389</v>
      </c>
      <c r="G84" s="166"/>
    </row>
    <row r="85" spans="1:7" x14ac:dyDescent="0.2">
      <c r="A85" s="90" t="s">
        <v>180</v>
      </c>
      <c r="B85" s="66"/>
      <c r="C85" s="90"/>
      <c r="D85" s="66"/>
      <c r="E85" s="90" t="s">
        <v>43</v>
      </c>
      <c r="F85" s="65"/>
      <c r="G85" s="162"/>
    </row>
    <row r="86" spans="1:7" x14ac:dyDescent="0.2">
      <c r="A86" s="80" t="s">
        <v>44</v>
      </c>
      <c r="B86" s="24"/>
      <c r="C86" s="80"/>
      <c r="D86" s="24"/>
      <c r="E86" s="24"/>
      <c r="F86" s="61"/>
      <c r="G86" s="161"/>
    </row>
    <row r="87" spans="1:7" x14ac:dyDescent="0.2">
      <c r="A87" s="89"/>
      <c r="B87" s="23">
        <v>3111</v>
      </c>
      <c r="C87" s="89">
        <v>2121</v>
      </c>
      <c r="D87" s="23">
        <v>20</v>
      </c>
      <c r="E87" s="23" t="s">
        <v>215</v>
      </c>
      <c r="F87" s="60">
        <v>50</v>
      </c>
      <c r="G87" s="91"/>
    </row>
    <row r="88" spans="1:7" x14ac:dyDescent="0.2">
      <c r="A88" s="89"/>
      <c r="B88" s="23">
        <v>3112</v>
      </c>
      <c r="C88" s="89">
        <v>3612</v>
      </c>
      <c r="D88" s="23">
        <v>45</v>
      </c>
      <c r="E88" s="23" t="s">
        <v>216</v>
      </c>
      <c r="F88" s="60">
        <v>0</v>
      </c>
      <c r="G88" s="91"/>
    </row>
    <row r="89" spans="1:7" x14ac:dyDescent="0.2">
      <c r="A89" s="89"/>
      <c r="B89" s="23">
        <v>3112</v>
      </c>
      <c r="C89" s="89">
        <v>5311</v>
      </c>
      <c r="D89" s="23">
        <v>321</v>
      </c>
      <c r="E89" s="23" t="s">
        <v>399</v>
      </c>
      <c r="F89" s="60">
        <v>80</v>
      </c>
      <c r="G89" s="91"/>
    </row>
    <row r="90" spans="1:7" ht="13.5" thickBot="1" x14ac:dyDescent="0.25">
      <c r="A90" s="89"/>
      <c r="B90" s="23">
        <v>3112</v>
      </c>
      <c r="C90" s="89">
        <v>3612</v>
      </c>
      <c r="D90" s="23">
        <v>245</v>
      </c>
      <c r="E90" s="23" t="s">
        <v>217</v>
      </c>
      <c r="F90" s="60">
        <v>335</v>
      </c>
      <c r="G90" s="91"/>
    </row>
    <row r="91" spans="1:7" ht="15.75" customHeight="1" thickBot="1" x14ac:dyDescent="0.3">
      <c r="A91" s="94" t="s">
        <v>45</v>
      </c>
      <c r="B91" s="97"/>
      <c r="C91" s="98"/>
      <c r="D91" s="97"/>
      <c r="E91" s="97"/>
      <c r="F91" s="62">
        <f>SUM(F87:F90)</f>
        <v>465</v>
      </c>
      <c r="G91" s="166"/>
    </row>
    <row r="92" spans="1:7" x14ac:dyDescent="0.2">
      <c r="A92" s="90" t="s">
        <v>46</v>
      </c>
      <c r="B92" s="67"/>
      <c r="C92" s="99"/>
      <c r="D92" s="67"/>
      <c r="E92" s="90" t="s">
        <v>47</v>
      </c>
      <c r="F92" s="63"/>
      <c r="G92" s="167"/>
    </row>
    <row r="93" spans="1:7" x14ac:dyDescent="0.2">
      <c r="A93" s="80" t="s">
        <v>48</v>
      </c>
      <c r="B93" s="24"/>
      <c r="C93" s="80" t="s">
        <v>370</v>
      </c>
      <c r="D93" s="24" t="s">
        <v>169</v>
      </c>
      <c r="E93" s="24"/>
      <c r="F93" s="61">
        <f>SUM(F94:F103)</f>
        <v>25091</v>
      </c>
      <c r="G93" s="168"/>
    </row>
    <row r="94" spans="1:7" x14ac:dyDescent="0.2">
      <c r="A94" s="89"/>
      <c r="B94" s="23">
        <v>4112</v>
      </c>
      <c r="C94" s="23"/>
      <c r="D94" s="23"/>
      <c r="E94" s="23" t="s">
        <v>218</v>
      </c>
      <c r="F94" s="60">
        <f>17305.8</f>
        <v>17305.8</v>
      </c>
      <c r="G94" s="106"/>
    </row>
    <row r="95" spans="1:7" x14ac:dyDescent="0.2">
      <c r="A95" s="89"/>
      <c r="B95" s="23">
        <v>4113</v>
      </c>
      <c r="C95" s="23"/>
      <c r="D95" s="177" t="s">
        <v>369</v>
      </c>
      <c r="E95" s="274" t="s">
        <v>326</v>
      </c>
      <c r="F95" s="60">
        <v>154</v>
      </c>
      <c r="G95" s="236" t="s">
        <v>325</v>
      </c>
    </row>
    <row r="96" spans="1:7" x14ac:dyDescent="0.2">
      <c r="A96" s="89"/>
      <c r="B96" s="23">
        <v>4116</v>
      </c>
      <c r="C96" s="23">
        <v>314</v>
      </c>
      <c r="D96" s="177" t="s">
        <v>308</v>
      </c>
      <c r="E96" s="269" t="s">
        <v>321</v>
      </c>
      <c r="F96" s="60">
        <v>2530</v>
      </c>
      <c r="G96" s="288"/>
    </row>
    <row r="97" spans="1:7" x14ac:dyDescent="0.2">
      <c r="A97" s="89"/>
      <c r="B97" s="23">
        <v>4116</v>
      </c>
      <c r="C97" s="23"/>
      <c r="D97" s="177" t="s">
        <v>254</v>
      </c>
      <c r="E97" s="136" t="s">
        <v>252</v>
      </c>
      <c r="F97" s="60">
        <f>144+468+169</f>
        <v>781</v>
      </c>
      <c r="G97" s="293"/>
    </row>
    <row r="98" spans="1:7" x14ac:dyDescent="0.2">
      <c r="A98" s="89"/>
      <c r="B98" s="23">
        <v>4116</v>
      </c>
      <c r="C98" s="23">
        <v>314</v>
      </c>
      <c r="D98" s="177" t="s">
        <v>308</v>
      </c>
      <c r="E98" s="269" t="s">
        <v>329</v>
      </c>
      <c r="F98" s="60">
        <v>391</v>
      </c>
      <c r="G98" s="106"/>
    </row>
    <row r="99" spans="1:7" x14ac:dyDescent="0.2">
      <c r="A99" s="89"/>
      <c r="B99" s="23">
        <v>4116</v>
      </c>
      <c r="C99" s="23">
        <v>3005</v>
      </c>
      <c r="D99" s="177"/>
      <c r="E99" s="274" t="s">
        <v>395</v>
      </c>
      <c r="F99" s="60">
        <v>1498</v>
      </c>
      <c r="G99" s="236" t="s">
        <v>394</v>
      </c>
    </row>
    <row r="100" spans="1:7" x14ac:dyDescent="0.2">
      <c r="A100" s="89"/>
      <c r="B100" s="23">
        <v>4116</v>
      </c>
      <c r="C100" s="23">
        <v>6206</v>
      </c>
      <c r="D100" s="177"/>
      <c r="E100" s="274" t="s">
        <v>397</v>
      </c>
      <c r="F100" s="60">
        <v>1326</v>
      </c>
      <c r="G100" s="236" t="s">
        <v>394</v>
      </c>
    </row>
    <row r="101" spans="1:7" x14ac:dyDescent="0.2">
      <c r="A101" s="89"/>
      <c r="B101" s="23">
        <v>4121</v>
      </c>
      <c r="C101" s="23"/>
      <c r="D101" s="23" t="s">
        <v>298</v>
      </c>
      <c r="E101" s="136" t="s">
        <v>275</v>
      </c>
      <c r="F101" s="60">
        <f>130+50+0.2</f>
        <v>180.2</v>
      </c>
      <c r="G101" s="106"/>
    </row>
    <row r="102" spans="1:7" x14ac:dyDescent="0.2">
      <c r="A102" s="89"/>
      <c r="B102" s="23">
        <v>4121</v>
      </c>
      <c r="C102" s="23"/>
      <c r="D102" s="23">
        <v>321</v>
      </c>
      <c r="E102" s="136" t="s">
        <v>222</v>
      </c>
      <c r="F102" s="60">
        <v>125</v>
      </c>
      <c r="G102" s="106" t="s">
        <v>0</v>
      </c>
    </row>
    <row r="103" spans="1:7" x14ac:dyDescent="0.2">
      <c r="A103" s="89"/>
      <c r="B103" s="23">
        <v>4122</v>
      </c>
      <c r="C103" s="23">
        <v>227</v>
      </c>
      <c r="D103" s="23">
        <v>13305</v>
      </c>
      <c r="E103" s="286" t="s">
        <v>371</v>
      </c>
      <c r="F103" s="60">
        <v>800</v>
      </c>
      <c r="G103" s="106"/>
    </row>
    <row r="104" spans="1:7" x14ac:dyDescent="0.2">
      <c r="A104" s="80" t="s">
        <v>49</v>
      </c>
      <c r="B104" s="24"/>
      <c r="C104" s="80"/>
      <c r="D104" s="24"/>
      <c r="E104" s="24"/>
      <c r="F104" s="61">
        <f>SUM(F105:F107)</f>
        <v>13500</v>
      </c>
      <c r="G104" s="91"/>
    </row>
    <row r="105" spans="1:7" x14ac:dyDescent="0.2">
      <c r="A105" s="80"/>
      <c r="B105" s="24">
        <v>4222</v>
      </c>
      <c r="C105" s="80"/>
      <c r="D105" s="24"/>
      <c r="E105" s="274" t="s">
        <v>327</v>
      </c>
      <c r="F105" s="233">
        <v>10000</v>
      </c>
      <c r="G105" s="106" t="s">
        <v>392</v>
      </c>
    </row>
    <row r="106" spans="1:7" x14ac:dyDescent="0.2">
      <c r="A106" s="80"/>
      <c r="B106" s="24">
        <v>4216</v>
      </c>
      <c r="C106" s="23">
        <v>223</v>
      </c>
      <c r="D106" s="24"/>
      <c r="E106" s="224" t="s">
        <v>391</v>
      </c>
      <c r="F106" s="233">
        <v>2500</v>
      </c>
      <c r="G106" s="106"/>
    </row>
    <row r="107" spans="1:7" ht="13.5" thickBot="1" x14ac:dyDescent="0.25">
      <c r="A107" s="80"/>
      <c r="B107" s="24">
        <v>4222</v>
      </c>
      <c r="C107" s="23">
        <v>223</v>
      </c>
      <c r="D107" s="24"/>
      <c r="E107" s="224" t="s">
        <v>426</v>
      </c>
      <c r="F107" s="233">
        <v>1000</v>
      </c>
      <c r="G107" s="106"/>
    </row>
    <row r="108" spans="1:7" ht="14.25" customHeight="1" thickBot="1" x14ac:dyDescent="0.3">
      <c r="A108" s="94" t="s">
        <v>50</v>
      </c>
      <c r="B108" s="97"/>
      <c r="C108" s="98"/>
      <c r="D108" s="97"/>
      <c r="E108" s="97"/>
      <c r="F108" s="100">
        <f>SUM(F93+F104)</f>
        <v>38591</v>
      </c>
      <c r="G108" s="100"/>
    </row>
    <row r="109" spans="1:7" ht="15.75" x14ac:dyDescent="0.25">
      <c r="A109" s="28" t="s">
        <v>8</v>
      </c>
      <c r="B109" s="29"/>
      <c r="C109" s="30"/>
      <c r="D109" s="30"/>
      <c r="E109" s="31"/>
      <c r="F109" s="107">
        <f>SUM(F37+F84+F91+F108)</f>
        <v>144479</v>
      </c>
      <c r="G109" s="169"/>
    </row>
    <row r="110" spans="1:7" ht="28.5" customHeight="1" thickBot="1" x14ac:dyDescent="0.25">
      <c r="A110" s="88"/>
      <c r="B110" s="18"/>
      <c r="C110" s="88"/>
      <c r="D110" s="18"/>
      <c r="E110" s="18"/>
      <c r="F110" s="124"/>
      <c r="G110" s="156"/>
    </row>
    <row r="111" spans="1:7" ht="13.5" thickBot="1" x14ac:dyDescent="0.25">
      <c r="A111" s="32"/>
      <c r="B111" s="33"/>
      <c r="C111" s="32"/>
      <c r="D111" s="33"/>
      <c r="E111" s="34"/>
      <c r="F111" s="291" t="s">
        <v>362</v>
      </c>
      <c r="G111" s="170"/>
    </row>
    <row r="112" spans="1:7" x14ac:dyDescent="0.2">
      <c r="A112" s="32" t="s">
        <v>51</v>
      </c>
      <c r="B112" s="18"/>
      <c r="C112" s="88"/>
      <c r="D112" s="18"/>
      <c r="E112" s="101" t="s">
        <v>52</v>
      </c>
      <c r="F112" s="121">
        <f>F37</f>
        <v>80034</v>
      </c>
      <c r="G112" s="171"/>
    </row>
    <row r="113" spans="1:7" x14ac:dyDescent="0.2">
      <c r="A113" s="88"/>
      <c r="B113" s="18"/>
      <c r="C113" s="88"/>
      <c r="D113" s="18"/>
      <c r="E113" s="50" t="s">
        <v>53</v>
      </c>
      <c r="F113" s="221">
        <f>F84</f>
        <v>25389</v>
      </c>
      <c r="G113" s="172"/>
    </row>
    <row r="114" spans="1:7" x14ac:dyDescent="0.2">
      <c r="A114" s="88"/>
      <c r="B114" s="18"/>
      <c r="C114" s="88"/>
      <c r="D114" s="18"/>
      <c r="E114" s="50" t="s">
        <v>54</v>
      </c>
      <c r="F114" s="122">
        <f>F93</f>
        <v>25091</v>
      </c>
      <c r="G114" s="211"/>
    </row>
    <row r="115" spans="1:7" x14ac:dyDescent="0.2">
      <c r="A115" s="88"/>
      <c r="B115" s="18"/>
      <c r="C115" s="88"/>
      <c r="D115" s="18"/>
      <c r="E115" s="102" t="s">
        <v>55</v>
      </c>
      <c r="F115" s="131">
        <f>SUM(F112:F114)</f>
        <v>130514</v>
      </c>
      <c r="G115" s="173"/>
    </row>
    <row r="116" spans="1:7" x14ac:dyDescent="0.2">
      <c r="A116" s="88"/>
      <c r="B116" s="18"/>
      <c r="C116" s="88"/>
      <c r="D116" s="18"/>
      <c r="E116" s="50" t="s">
        <v>56</v>
      </c>
      <c r="F116" s="123">
        <f>F91</f>
        <v>465</v>
      </c>
      <c r="G116" s="171" t="s">
        <v>1</v>
      </c>
    </row>
    <row r="117" spans="1:7" x14ac:dyDescent="0.2">
      <c r="A117" s="88"/>
      <c r="B117" s="18"/>
      <c r="C117" s="88"/>
      <c r="D117" s="18"/>
      <c r="E117" s="50" t="s">
        <v>57</v>
      </c>
      <c r="F117" s="123">
        <f>F104</f>
        <v>13500</v>
      </c>
      <c r="G117" s="171"/>
    </row>
    <row r="118" spans="1:7" ht="13.5" thickBot="1" x14ac:dyDescent="0.25">
      <c r="A118" s="103"/>
      <c r="B118" s="18"/>
      <c r="C118" s="88"/>
      <c r="D118" s="18"/>
      <c r="E118" s="104" t="s">
        <v>58</v>
      </c>
      <c r="F118" s="222">
        <f>SUM(F115:F117)</f>
        <v>144479</v>
      </c>
      <c r="G118" s="174"/>
    </row>
    <row r="119" spans="1:7" x14ac:dyDescent="0.2">
      <c r="G119" s="175"/>
    </row>
    <row r="120" spans="1:7" x14ac:dyDescent="0.2">
      <c r="A120" s="11"/>
      <c r="B120" s="109"/>
      <c r="C120" s="109"/>
      <c r="D120" s="116"/>
      <c r="E120" s="223"/>
      <c r="G120" s="105"/>
    </row>
    <row r="121" spans="1:7" x14ac:dyDescent="0.2">
      <c r="A121" s="109"/>
      <c r="B121" s="109"/>
      <c r="C121" s="109"/>
      <c r="D121" s="109"/>
      <c r="E121" s="223"/>
      <c r="F121" s="79"/>
      <c r="G121" s="105"/>
    </row>
    <row r="122" spans="1:7" x14ac:dyDescent="0.2">
      <c r="A122" s="109"/>
      <c r="B122" s="109"/>
      <c r="C122" s="109"/>
      <c r="D122" s="109"/>
      <c r="E122" s="223"/>
      <c r="G122" s="175"/>
    </row>
    <row r="123" spans="1:7" x14ac:dyDescent="0.2">
      <c r="A123" s="109"/>
      <c r="B123" s="109"/>
      <c r="C123" s="109"/>
      <c r="D123" s="109"/>
      <c r="E123" s="235"/>
      <c r="G123" s="105"/>
    </row>
    <row r="124" spans="1:7" x14ac:dyDescent="0.2">
      <c r="A124" s="109"/>
      <c r="B124" s="109"/>
      <c r="C124" s="109"/>
      <c r="D124" s="109"/>
      <c r="G124" s="105"/>
    </row>
    <row r="125" spans="1:7" x14ac:dyDescent="0.2">
      <c r="A125" s="11"/>
      <c r="B125" s="109"/>
      <c r="C125" s="109"/>
      <c r="D125" s="109"/>
      <c r="G125" s="105"/>
    </row>
    <row r="126" spans="1:7" x14ac:dyDescent="0.2">
      <c r="E126" s="105"/>
      <c r="G126" s="105"/>
    </row>
    <row r="127" spans="1:7" x14ac:dyDescent="0.2">
      <c r="G127" s="105"/>
    </row>
    <row r="128" spans="1:7" x14ac:dyDescent="0.2">
      <c r="E128" s="105"/>
      <c r="F128" s="208"/>
      <c r="G128" s="105"/>
    </row>
    <row r="129" spans="7:7" x14ac:dyDescent="0.2">
      <c r="G129" s="209"/>
    </row>
    <row r="130" spans="7:7" x14ac:dyDescent="0.2">
      <c r="G130" s="175"/>
    </row>
    <row r="133" spans="7:7" x14ac:dyDescent="0.2">
      <c r="G133" s="175"/>
    </row>
  </sheetData>
  <phoneticPr fontId="6" type="noConversion"/>
  <pageMargins left="0.86614173228346458" right="0.15748031496062992" top="0.47244094488188981" bottom="0.27559055118110237" header="0.19685039370078741" footer="0.15748031496062992"/>
  <pageSetup paperSize="9" fitToWidth="0" fitToHeight="0" orientation="portrait" horizontalDpi="300" verticalDpi="300" r:id="rId1"/>
  <headerFooter alignWithMargins="0">
    <oddHeader>&amp;R&amp;P+1.strana</oddHeader>
    <oddFooter xml:space="preserve">&amp;R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C140"/>
  <sheetViews>
    <sheetView zoomScaleNormal="100" workbookViewId="0">
      <pane xSplit="4" ySplit="4" topLeftCell="E37" activePane="bottomRight" state="frozen"/>
      <selection pane="topRight" activeCell="E1" sqref="E1"/>
      <selection pane="bottomLeft" activeCell="A5" sqref="A5"/>
      <selection pane="bottomRight" activeCell="A59" sqref="A59:J59"/>
    </sheetView>
  </sheetViews>
  <sheetFormatPr defaultColWidth="7.85546875" defaultRowHeight="12.75" x14ac:dyDescent="0.2"/>
  <cols>
    <col min="1" max="1" width="3.28515625" style="79" customWidth="1"/>
    <col min="2" max="2" width="4.85546875" style="82" customWidth="1"/>
    <col min="3" max="3" width="5.28515625" style="82" bestFit="1" customWidth="1"/>
    <col min="4" max="4" width="28.28515625" style="145" customWidth="1"/>
    <col min="5" max="5" width="6.5703125" style="96" customWidth="1"/>
    <col min="6" max="6" width="6.7109375" style="96" customWidth="1"/>
    <col min="7" max="7" width="8.5703125" style="96" customWidth="1"/>
    <col min="8" max="8" width="24.5703125" style="96" customWidth="1"/>
    <col min="9" max="9" width="8.5703125" style="79" customWidth="1"/>
    <col min="10" max="10" width="7.7109375" style="79" customWidth="1"/>
    <col min="11" max="11" width="10.5703125" style="96" customWidth="1"/>
    <col min="12" max="16384" width="7.85546875" style="79"/>
  </cols>
  <sheetData>
    <row r="1" spans="1:11" ht="18.75" thickBot="1" x14ac:dyDescent="0.3">
      <c r="A1" s="87" t="s">
        <v>431</v>
      </c>
      <c r="B1" s="179"/>
      <c r="C1" s="179"/>
      <c r="D1" s="178"/>
      <c r="E1" s="179"/>
      <c r="F1" s="179"/>
      <c r="G1" s="179"/>
      <c r="H1" s="179"/>
      <c r="I1" s="18"/>
      <c r="J1" s="96"/>
    </row>
    <row r="2" spans="1:11" x14ac:dyDescent="0.2">
      <c r="A2" s="110"/>
      <c r="B2" s="83"/>
      <c r="C2" s="83"/>
      <c r="D2" s="128"/>
      <c r="E2" s="128"/>
      <c r="F2" s="128" t="s">
        <v>363</v>
      </c>
      <c r="G2" s="128"/>
      <c r="H2" s="128"/>
      <c r="I2" s="279"/>
      <c r="J2" s="180"/>
      <c r="K2" s="180"/>
    </row>
    <row r="3" spans="1:11" x14ac:dyDescent="0.2">
      <c r="A3" s="77"/>
      <c r="B3" s="24"/>
      <c r="C3" s="24"/>
      <c r="D3" s="270"/>
      <c r="E3" s="37">
        <v>2017</v>
      </c>
      <c r="F3" s="38">
        <v>2017</v>
      </c>
      <c r="G3" s="76">
        <v>2017</v>
      </c>
      <c r="H3" s="76"/>
      <c r="I3" s="225" t="s">
        <v>182</v>
      </c>
      <c r="J3" s="280" t="s">
        <v>193</v>
      </c>
      <c r="K3" s="280"/>
    </row>
    <row r="4" spans="1:11" ht="13.5" thickBot="1" x14ac:dyDescent="0.25">
      <c r="A4" s="39" t="s">
        <v>59</v>
      </c>
      <c r="B4" s="21" t="s">
        <v>18</v>
      </c>
      <c r="C4" s="21" t="s">
        <v>19</v>
      </c>
      <c r="D4" s="271" t="s">
        <v>60</v>
      </c>
      <c r="E4" s="39" t="s">
        <v>61</v>
      </c>
      <c r="F4" s="21" t="s">
        <v>62</v>
      </c>
      <c r="G4" s="40" t="s">
        <v>63</v>
      </c>
      <c r="H4" s="40" t="s">
        <v>278</v>
      </c>
      <c r="I4" s="226" t="s">
        <v>181</v>
      </c>
      <c r="J4" s="281" t="s">
        <v>185</v>
      </c>
      <c r="K4" s="281" t="s">
        <v>367</v>
      </c>
    </row>
    <row r="5" spans="1:11" x14ac:dyDescent="0.2">
      <c r="A5" s="111">
        <v>10</v>
      </c>
      <c r="B5" s="56"/>
      <c r="C5" s="56"/>
      <c r="D5" s="245" t="s">
        <v>64</v>
      </c>
      <c r="E5" s="41">
        <f>SUM(E6:E7)</f>
        <v>1272</v>
      </c>
      <c r="F5" s="42">
        <f>SUM(F6:F7)</f>
        <v>0</v>
      </c>
      <c r="G5" s="130">
        <f>SUM(G6:G7)</f>
        <v>1272</v>
      </c>
      <c r="H5" s="130"/>
      <c r="I5" s="43"/>
      <c r="J5" s="64"/>
    </row>
    <row r="6" spans="1:11" x14ac:dyDescent="0.2">
      <c r="A6" s="112"/>
      <c r="B6" s="23">
        <v>1031</v>
      </c>
      <c r="C6" s="23">
        <v>201</v>
      </c>
      <c r="D6" s="136" t="s">
        <v>226</v>
      </c>
      <c r="E6" s="35">
        <f>618+404</f>
        <v>1022</v>
      </c>
      <c r="F6" s="23"/>
      <c r="G6" s="45">
        <f>E6+F6</f>
        <v>1022</v>
      </c>
      <c r="H6" s="45"/>
      <c r="I6" s="194" t="s">
        <v>65</v>
      </c>
      <c r="J6" s="182" t="s">
        <v>139</v>
      </c>
    </row>
    <row r="7" spans="1:11" x14ac:dyDescent="0.2">
      <c r="A7" s="112"/>
      <c r="B7" s="23">
        <v>1037</v>
      </c>
      <c r="C7" s="23">
        <v>202</v>
      </c>
      <c r="D7" s="136" t="s">
        <v>409</v>
      </c>
      <c r="E7" s="35">
        <v>250</v>
      </c>
      <c r="F7" s="23"/>
      <c r="G7" s="45">
        <f>E7+F7</f>
        <v>250</v>
      </c>
      <c r="H7" s="45"/>
      <c r="I7" s="194" t="s">
        <v>410</v>
      </c>
      <c r="J7" s="182" t="s">
        <v>139</v>
      </c>
    </row>
    <row r="8" spans="1:11" x14ac:dyDescent="0.2">
      <c r="A8" s="113">
        <v>21</v>
      </c>
      <c r="B8" s="19"/>
      <c r="C8" s="19"/>
      <c r="D8" s="272" t="s">
        <v>273</v>
      </c>
      <c r="E8" s="46">
        <f>SUM(E9:E13)</f>
        <v>871</v>
      </c>
      <c r="F8" s="47">
        <f>SUM(F9:F13)</f>
        <v>770</v>
      </c>
      <c r="G8" s="48">
        <f>SUM(G9:G13)</f>
        <v>1641</v>
      </c>
      <c r="H8" s="48"/>
      <c r="I8" s="43"/>
      <c r="J8" s="64"/>
    </row>
    <row r="9" spans="1:11" x14ac:dyDescent="0.2">
      <c r="A9" s="50"/>
      <c r="B9" s="23">
        <v>2121</v>
      </c>
      <c r="C9" s="23">
        <v>20</v>
      </c>
      <c r="D9" s="136" t="s">
        <v>114</v>
      </c>
      <c r="E9" s="35"/>
      <c r="F9" s="12">
        <v>410</v>
      </c>
      <c r="G9" s="45">
        <f>E9+F9</f>
        <v>410</v>
      </c>
      <c r="H9" s="45"/>
      <c r="I9" s="194" t="s">
        <v>65</v>
      </c>
      <c r="J9" s="182" t="s">
        <v>139</v>
      </c>
    </row>
    <row r="10" spans="1:11" x14ac:dyDescent="0.2">
      <c r="A10" s="50"/>
      <c r="B10" s="23">
        <v>2121</v>
      </c>
      <c r="C10" s="23">
        <v>237</v>
      </c>
      <c r="D10" s="136" t="s">
        <v>202</v>
      </c>
      <c r="E10" s="35">
        <v>371</v>
      </c>
      <c r="F10" s="12"/>
      <c r="G10" s="45">
        <f>E10+F10</f>
        <v>371</v>
      </c>
      <c r="H10" s="45"/>
      <c r="I10" s="194" t="s">
        <v>65</v>
      </c>
      <c r="J10" s="182" t="s">
        <v>139</v>
      </c>
    </row>
    <row r="11" spans="1:11" x14ac:dyDescent="0.2">
      <c r="A11" s="50"/>
      <c r="B11" s="23">
        <v>2141</v>
      </c>
      <c r="C11" s="23">
        <v>101</v>
      </c>
      <c r="D11" s="136" t="s">
        <v>297</v>
      </c>
      <c r="E11" s="35">
        <v>50</v>
      </c>
      <c r="F11" s="12"/>
      <c r="G11" s="45">
        <f>E11+F11</f>
        <v>50</v>
      </c>
      <c r="H11" s="45"/>
      <c r="I11" s="194" t="s">
        <v>364</v>
      </c>
      <c r="J11" s="182" t="s">
        <v>139</v>
      </c>
    </row>
    <row r="12" spans="1:11" x14ac:dyDescent="0.2">
      <c r="A12" s="50"/>
      <c r="B12" s="23">
        <v>2144</v>
      </c>
      <c r="C12" s="23">
        <v>650</v>
      </c>
      <c r="D12" s="136" t="s">
        <v>198</v>
      </c>
      <c r="E12" s="35">
        <v>210</v>
      </c>
      <c r="F12" s="12"/>
      <c r="G12" s="45">
        <f>E12+F12</f>
        <v>210</v>
      </c>
      <c r="H12" s="45" t="s">
        <v>306</v>
      </c>
      <c r="I12" s="191" t="s">
        <v>194</v>
      </c>
      <c r="J12" s="183" t="s">
        <v>236</v>
      </c>
    </row>
    <row r="13" spans="1:11" x14ac:dyDescent="0.2">
      <c r="A13" s="50"/>
      <c r="B13" s="23">
        <v>2199</v>
      </c>
      <c r="C13" s="23">
        <v>912</v>
      </c>
      <c r="D13" s="136" t="s">
        <v>119</v>
      </c>
      <c r="E13" s="35">
        <v>240</v>
      </c>
      <c r="F13" s="12">
        <v>360</v>
      </c>
      <c r="G13" s="45">
        <f>E13+F13</f>
        <v>600</v>
      </c>
      <c r="H13" s="45"/>
      <c r="I13" s="192" t="s">
        <v>188</v>
      </c>
      <c r="J13" s="184" t="s">
        <v>364</v>
      </c>
    </row>
    <row r="14" spans="1:11" x14ac:dyDescent="0.2">
      <c r="A14" s="113">
        <v>22</v>
      </c>
      <c r="B14" s="19"/>
      <c r="C14" s="19"/>
      <c r="D14" s="272" t="s">
        <v>67</v>
      </c>
      <c r="E14" s="46">
        <f t="shared" ref="E14:G14" si="0">SUM(E15:E25)</f>
        <v>5322</v>
      </c>
      <c r="F14" s="47">
        <f t="shared" si="0"/>
        <v>11805</v>
      </c>
      <c r="G14" s="48">
        <f t="shared" si="0"/>
        <v>17127</v>
      </c>
      <c r="H14" s="48"/>
      <c r="I14" s="43"/>
      <c r="J14" s="64"/>
    </row>
    <row r="15" spans="1:11" x14ac:dyDescent="0.2">
      <c r="A15" s="112"/>
      <c r="B15" s="23">
        <v>2212</v>
      </c>
      <c r="C15" s="23">
        <v>203</v>
      </c>
      <c r="D15" s="136" t="s">
        <v>251</v>
      </c>
      <c r="E15" s="35"/>
      <c r="F15" s="12">
        <f>29835-25000</f>
        <v>4835</v>
      </c>
      <c r="G15" s="45">
        <f>E15+F15</f>
        <v>4835</v>
      </c>
      <c r="H15" s="45" t="s">
        <v>405</v>
      </c>
      <c r="I15" s="194" t="s">
        <v>364</v>
      </c>
      <c r="J15" s="182" t="s">
        <v>139</v>
      </c>
    </row>
    <row r="16" spans="1:11" x14ac:dyDescent="0.2">
      <c r="A16" s="112"/>
      <c r="B16" s="23">
        <v>2212</v>
      </c>
      <c r="C16" s="23">
        <v>204</v>
      </c>
      <c r="D16" s="136" t="s">
        <v>146</v>
      </c>
      <c r="E16" s="35">
        <v>3027</v>
      </c>
      <c r="G16" s="45">
        <f t="shared" ref="G16:G25" si="1">E16+F16</f>
        <v>3027</v>
      </c>
      <c r="H16" s="45"/>
      <c r="I16" s="194" t="s">
        <v>233</v>
      </c>
      <c r="J16" s="182" t="s">
        <v>139</v>
      </c>
    </row>
    <row r="17" spans="1:10" x14ac:dyDescent="0.2">
      <c r="A17" s="112"/>
      <c r="B17" s="23">
        <v>2212</v>
      </c>
      <c r="C17" s="23">
        <v>208</v>
      </c>
      <c r="D17" s="136" t="s">
        <v>320</v>
      </c>
      <c r="E17" s="35"/>
      <c r="F17" s="12">
        <f>3000+200</f>
        <v>3200</v>
      </c>
      <c r="G17" s="45">
        <f t="shared" si="1"/>
        <v>3200</v>
      </c>
      <c r="H17" s="45" t="s">
        <v>418</v>
      </c>
      <c r="I17" s="194" t="s">
        <v>188</v>
      </c>
      <c r="J17" s="182" t="s">
        <v>139</v>
      </c>
    </row>
    <row r="18" spans="1:10" x14ac:dyDescent="0.2">
      <c r="A18" s="112"/>
      <c r="B18" s="23">
        <v>2212</v>
      </c>
      <c r="C18" s="23">
        <v>221</v>
      </c>
      <c r="D18" s="136" t="s">
        <v>386</v>
      </c>
      <c r="E18" s="35">
        <v>1700</v>
      </c>
      <c r="F18" s="12">
        <v>500</v>
      </c>
      <c r="G18" s="45">
        <f t="shared" si="1"/>
        <v>2200</v>
      </c>
      <c r="H18" s="45"/>
      <c r="I18" s="194" t="s">
        <v>188</v>
      </c>
      <c r="J18" s="182" t="s">
        <v>364</v>
      </c>
    </row>
    <row r="19" spans="1:10" x14ac:dyDescent="0.2">
      <c r="A19" s="112"/>
      <c r="B19" s="23">
        <v>2212</v>
      </c>
      <c r="C19" s="23">
        <v>214</v>
      </c>
      <c r="D19" s="136" t="s">
        <v>408</v>
      </c>
      <c r="E19" s="35"/>
      <c r="F19" s="12">
        <v>1900</v>
      </c>
      <c r="G19" s="45">
        <f t="shared" si="1"/>
        <v>1900</v>
      </c>
      <c r="H19" s="45"/>
      <c r="I19" s="194" t="s">
        <v>188</v>
      </c>
      <c r="J19" s="182" t="s">
        <v>364</v>
      </c>
    </row>
    <row r="20" spans="1:10" x14ac:dyDescent="0.2">
      <c r="A20" s="112"/>
      <c r="B20" s="23">
        <v>2212</v>
      </c>
      <c r="C20" s="23">
        <v>206</v>
      </c>
      <c r="D20" s="136" t="s">
        <v>387</v>
      </c>
      <c r="E20" s="35"/>
      <c r="F20" s="12">
        <v>700</v>
      </c>
      <c r="G20" s="45">
        <f t="shared" si="1"/>
        <v>700</v>
      </c>
      <c r="H20" s="45"/>
      <c r="I20" s="194" t="s">
        <v>364</v>
      </c>
      <c r="J20" s="182" t="s">
        <v>139</v>
      </c>
    </row>
    <row r="21" spans="1:10" x14ac:dyDescent="0.2">
      <c r="A21" s="112"/>
      <c r="B21" s="23">
        <v>2212</v>
      </c>
      <c r="C21" s="23">
        <v>211</v>
      </c>
      <c r="D21" s="136" t="s">
        <v>388</v>
      </c>
      <c r="E21" s="35"/>
      <c r="F21" s="12">
        <v>270</v>
      </c>
      <c r="G21" s="45">
        <f t="shared" si="1"/>
        <v>270</v>
      </c>
      <c r="H21" s="45"/>
      <c r="I21" s="194" t="s">
        <v>188</v>
      </c>
      <c r="J21" s="182" t="s">
        <v>364</v>
      </c>
    </row>
    <row r="22" spans="1:10" x14ac:dyDescent="0.2">
      <c r="A22" s="112"/>
      <c r="B22" s="23">
        <v>2219</v>
      </c>
      <c r="C22" s="23">
        <v>43</v>
      </c>
      <c r="D22" s="136" t="s">
        <v>144</v>
      </c>
      <c r="E22" s="35">
        <v>35</v>
      </c>
      <c r="F22" s="12"/>
      <c r="G22" s="45">
        <f t="shared" si="1"/>
        <v>35</v>
      </c>
      <c r="H22" s="45"/>
      <c r="I22" s="199" t="s">
        <v>187</v>
      </c>
      <c r="J22" s="183" t="s">
        <v>316</v>
      </c>
    </row>
    <row r="23" spans="1:10" x14ac:dyDescent="0.2">
      <c r="A23" s="112"/>
      <c r="B23" s="23">
        <v>2219</v>
      </c>
      <c r="C23" s="23">
        <v>46</v>
      </c>
      <c r="D23" s="136" t="s">
        <v>337</v>
      </c>
      <c r="E23" s="35"/>
      <c r="F23" s="12">
        <v>400</v>
      </c>
      <c r="G23" s="45">
        <f t="shared" si="1"/>
        <v>400</v>
      </c>
      <c r="H23" s="45"/>
      <c r="I23" s="194" t="s">
        <v>364</v>
      </c>
      <c r="J23" s="182" t="s">
        <v>139</v>
      </c>
    </row>
    <row r="24" spans="1:10" x14ac:dyDescent="0.2">
      <c r="A24" s="112"/>
      <c r="B24" s="23">
        <v>2292</v>
      </c>
      <c r="C24" s="23">
        <v>204</v>
      </c>
      <c r="D24" s="136" t="s">
        <v>140</v>
      </c>
      <c r="E24" s="35">
        <v>497</v>
      </c>
      <c r="F24" s="12"/>
      <c r="G24" s="45">
        <f t="shared" si="1"/>
        <v>497</v>
      </c>
      <c r="H24" s="45" t="s">
        <v>419</v>
      </c>
      <c r="I24" s="282" t="s">
        <v>234</v>
      </c>
      <c r="J24" s="181" t="s">
        <v>68</v>
      </c>
    </row>
    <row r="25" spans="1:10" x14ac:dyDescent="0.2">
      <c r="A25" s="114"/>
      <c r="B25" s="27">
        <v>2321</v>
      </c>
      <c r="C25" s="27">
        <v>5103</v>
      </c>
      <c r="D25" s="273" t="s">
        <v>382</v>
      </c>
      <c r="E25" s="49">
        <v>63</v>
      </c>
      <c r="F25" s="52"/>
      <c r="G25" s="51">
        <f t="shared" si="1"/>
        <v>63</v>
      </c>
      <c r="H25" s="239"/>
      <c r="I25" s="283" t="s">
        <v>234</v>
      </c>
      <c r="J25" s="185" t="s">
        <v>68</v>
      </c>
    </row>
    <row r="26" spans="1:10" x14ac:dyDescent="0.2">
      <c r="A26" s="77">
        <v>31</v>
      </c>
      <c r="B26" s="24">
        <v>3100</v>
      </c>
      <c r="C26" s="24"/>
      <c r="D26" s="245" t="s">
        <v>69</v>
      </c>
      <c r="E26" s="43">
        <f>SUM(E27:E37)</f>
        <v>13262</v>
      </c>
      <c r="F26" s="14">
        <f>SUM(F27:F37)</f>
        <v>0</v>
      </c>
      <c r="G26" s="44">
        <f>SUM(G27:G37)</f>
        <v>13262</v>
      </c>
      <c r="H26" s="44"/>
      <c r="I26" s="195"/>
      <c r="J26" s="64"/>
    </row>
    <row r="27" spans="1:10" ht="12" customHeight="1" x14ac:dyDescent="0.2">
      <c r="A27" s="112"/>
      <c r="B27" s="23">
        <v>3111</v>
      </c>
      <c r="C27" s="23">
        <v>301</v>
      </c>
      <c r="D27" s="136" t="s">
        <v>245</v>
      </c>
      <c r="E27" s="35">
        <v>1426</v>
      </c>
      <c r="F27" s="12"/>
      <c r="G27" s="45">
        <f t="shared" ref="G27:G37" si="2">E27+F27</f>
        <v>1426</v>
      </c>
      <c r="H27" s="45"/>
      <c r="I27" s="193" t="s">
        <v>235</v>
      </c>
      <c r="J27" s="181" t="s">
        <v>68</v>
      </c>
    </row>
    <row r="28" spans="1:10" ht="12" customHeight="1" x14ac:dyDescent="0.2">
      <c r="A28" s="112"/>
      <c r="B28" s="23">
        <v>3111</v>
      </c>
      <c r="C28" s="23">
        <v>301</v>
      </c>
      <c r="D28" s="136" t="s">
        <v>266</v>
      </c>
      <c r="E28" s="35">
        <v>223</v>
      </c>
      <c r="F28" s="12"/>
      <c r="G28" s="45">
        <f t="shared" si="2"/>
        <v>223</v>
      </c>
      <c r="H28" s="45"/>
      <c r="I28" s="193" t="s">
        <v>235</v>
      </c>
      <c r="J28" s="181" t="s">
        <v>68</v>
      </c>
    </row>
    <row r="29" spans="1:10" ht="22.5" x14ac:dyDescent="0.2">
      <c r="A29" s="112"/>
      <c r="B29" s="23">
        <v>3113</v>
      </c>
      <c r="C29" s="23">
        <v>300</v>
      </c>
      <c r="D29" s="136" t="s">
        <v>238</v>
      </c>
      <c r="E29" s="35">
        <f>5200+1000</f>
        <v>6200</v>
      </c>
      <c r="F29" s="12"/>
      <c r="G29" s="45">
        <f t="shared" si="2"/>
        <v>6200</v>
      </c>
      <c r="H29" s="298" t="s">
        <v>411</v>
      </c>
      <c r="I29" s="194" t="s">
        <v>188</v>
      </c>
      <c r="J29" s="182" t="s">
        <v>139</v>
      </c>
    </row>
    <row r="30" spans="1:10" ht="12.75" customHeight="1" x14ac:dyDescent="0.2">
      <c r="A30" s="112"/>
      <c r="B30" s="23">
        <v>3113</v>
      </c>
      <c r="C30" s="23">
        <v>303</v>
      </c>
      <c r="D30" s="136" t="s">
        <v>246</v>
      </c>
      <c r="E30" s="35">
        <v>1513</v>
      </c>
      <c r="F30" s="12"/>
      <c r="G30" s="45">
        <f t="shared" si="2"/>
        <v>1513</v>
      </c>
      <c r="H30" s="45"/>
      <c r="I30" s="193" t="s">
        <v>235</v>
      </c>
      <c r="J30" s="181" t="s">
        <v>68</v>
      </c>
    </row>
    <row r="31" spans="1:10" x14ac:dyDescent="0.2">
      <c r="A31" s="112"/>
      <c r="B31" s="23">
        <v>3113</v>
      </c>
      <c r="C31" s="23">
        <v>303.30399999999997</v>
      </c>
      <c r="D31" s="136" t="s">
        <v>267</v>
      </c>
      <c r="E31" s="35">
        <f>338+363</f>
        <v>701</v>
      </c>
      <c r="F31" s="12"/>
      <c r="G31" s="45">
        <f t="shared" si="2"/>
        <v>701</v>
      </c>
      <c r="H31" s="45"/>
      <c r="I31" s="193" t="s">
        <v>235</v>
      </c>
      <c r="J31" s="181" t="s">
        <v>68</v>
      </c>
    </row>
    <row r="32" spans="1:10" x14ac:dyDescent="0.2">
      <c r="A32" s="112"/>
      <c r="B32" s="23">
        <v>3113</v>
      </c>
      <c r="C32" s="23">
        <v>304</v>
      </c>
      <c r="D32" s="136" t="s">
        <v>247</v>
      </c>
      <c r="E32" s="35">
        <v>1335</v>
      </c>
      <c r="F32" s="12"/>
      <c r="G32" s="45">
        <f t="shared" si="2"/>
        <v>1335</v>
      </c>
      <c r="H32" s="45" t="s">
        <v>301</v>
      </c>
      <c r="I32" s="193" t="s">
        <v>235</v>
      </c>
      <c r="J32" s="181" t="s">
        <v>68</v>
      </c>
    </row>
    <row r="33" spans="1:185" x14ac:dyDescent="0.2">
      <c r="A33" s="112"/>
      <c r="B33" s="23">
        <v>3114</v>
      </c>
      <c r="C33" s="23">
        <v>311</v>
      </c>
      <c r="D33" s="136" t="s">
        <v>258</v>
      </c>
      <c r="E33" s="35">
        <f>69+7</f>
        <v>76</v>
      </c>
      <c r="F33" s="12"/>
      <c r="G33" s="45">
        <f t="shared" si="2"/>
        <v>76</v>
      </c>
      <c r="H33" s="45"/>
      <c r="I33" s="193" t="s">
        <v>235</v>
      </c>
      <c r="J33" s="181" t="s">
        <v>68</v>
      </c>
    </row>
    <row r="34" spans="1:185" x14ac:dyDescent="0.2">
      <c r="A34" s="112"/>
      <c r="B34" s="23">
        <v>3119</v>
      </c>
      <c r="C34" s="23">
        <v>1112</v>
      </c>
      <c r="D34" s="136" t="s">
        <v>279</v>
      </c>
      <c r="E34" s="35">
        <v>100</v>
      </c>
      <c r="F34" s="12"/>
      <c r="G34" s="45">
        <f t="shared" si="2"/>
        <v>100</v>
      </c>
      <c r="H34" s="45" t="s">
        <v>328</v>
      </c>
      <c r="I34" s="193" t="s">
        <v>235</v>
      </c>
      <c r="J34" s="181" t="s">
        <v>68</v>
      </c>
    </row>
    <row r="35" spans="1:185" x14ac:dyDescent="0.2">
      <c r="A35" s="112"/>
      <c r="B35" s="23">
        <v>3141</v>
      </c>
      <c r="C35" s="23">
        <v>309</v>
      </c>
      <c r="D35" s="136" t="s">
        <v>288</v>
      </c>
      <c r="E35" s="35">
        <v>1480</v>
      </c>
      <c r="F35" s="12"/>
      <c r="G35" s="45">
        <f t="shared" si="2"/>
        <v>1480</v>
      </c>
      <c r="H35" s="45"/>
      <c r="I35" s="193" t="s">
        <v>235</v>
      </c>
      <c r="J35" s="186" t="s">
        <v>332</v>
      </c>
    </row>
    <row r="36" spans="1:185" x14ac:dyDescent="0.2">
      <c r="A36" s="112"/>
      <c r="B36" s="23">
        <v>3231</v>
      </c>
      <c r="C36" s="23">
        <v>310</v>
      </c>
      <c r="D36" s="136" t="s">
        <v>70</v>
      </c>
      <c r="E36" s="35">
        <v>206</v>
      </c>
      <c r="F36" s="12"/>
      <c r="G36" s="45">
        <f t="shared" si="2"/>
        <v>206</v>
      </c>
      <c r="H36" s="45"/>
      <c r="I36" s="193" t="s">
        <v>235</v>
      </c>
      <c r="J36" s="181" t="s">
        <v>68</v>
      </c>
    </row>
    <row r="37" spans="1:185" x14ac:dyDescent="0.2">
      <c r="A37" s="114"/>
      <c r="B37" s="27">
        <v>3231</v>
      </c>
      <c r="C37" s="27">
        <v>310</v>
      </c>
      <c r="D37" s="273" t="s">
        <v>268</v>
      </c>
      <c r="E37" s="49">
        <v>2</v>
      </c>
      <c r="F37" s="52"/>
      <c r="G37" s="51">
        <f t="shared" si="2"/>
        <v>2</v>
      </c>
      <c r="H37" s="51"/>
      <c r="I37" s="283" t="s">
        <v>235</v>
      </c>
      <c r="J37" s="185" t="s">
        <v>68</v>
      </c>
    </row>
    <row r="38" spans="1:185" x14ac:dyDescent="0.2">
      <c r="A38" s="77">
        <v>33</v>
      </c>
      <c r="B38" s="24">
        <v>3300</v>
      </c>
      <c r="C38" s="24"/>
      <c r="D38" s="245" t="s">
        <v>71</v>
      </c>
      <c r="E38" s="43">
        <f>SUM(E39:E47)</f>
        <v>8849</v>
      </c>
      <c r="F38" s="14">
        <f>SUM(F39:F47)</f>
        <v>0</v>
      </c>
      <c r="G38" s="44">
        <f>SUM(G39:G47)</f>
        <v>8849</v>
      </c>
      <c r="H38" s="44"/>
      <c r="I38" s="195"/>
      <c r="J38" s="64"/>
    </row>
    <row r="39" spans="1:185" x14ac:dyDescent="0.2">
      <c r="A39" s="112"/>
      <c r="B39" s="23">
        <v>3314</v>
      </c>
      <c r="C39" s="23">
        <v>504</v>
      </c>
      <c r="D39" s="136" t="s">
        <v>138</v>
      </c>
      <c r="E39" s="35">
        <f>222+999</f>
        <v>1221</v>
      </c>
      <c r="F39" s="12"/>
      <c r="G39" s="45">
        <f t="shared" ref="G39:G47" si="3">E39+F39</f>
        <v>1221</v>
      </c>
      <c r="H39" s="45"/>
      <c r="I39" s="50" t="s">
        <v>294</v>
      </c>
      <c r="J39" s="45" t="s">
        <v>151</v>
      </c>
    </row>
    <row r="40" spans="1:185" x14ac:dyDescent="0.2">
      <c r="A40" s="112"/>
      <c r="B40" s="23">
        <v>3315</v>
      </c>
      <c r="C40" s="23">
        <v>505</v>
      </c>
      <c r="D40" s="136" t="s">
        <v>277</v>
      </c>
      <c r="E40" s="35">
        <v>1200</v>
      </c>
      <c r="F40" s="12"/>
      <c r="G40" s="45">
        <f t="shared" si="3"/>
        <v>1200</v>
      </c>
      <c r="H40" s="45"/>
      <c r="I40" s="193" t="s">
        <v>235</v>
      </c>
      <c r="J40" s="181" t="s">
        <v>68</v>
      </c>
    </row>
    <row r="41" spans="1:185" ht="12.75" customHeight="1" x14ac:dyDescent="0.2">
      <c r="A41" s="112"/>
      <c r="B41" s="23">
        <v>3322.3326000000002</v>
      </c>
      <c r="C41" s="23" t="s">
        <v>272</v>
      </c>
      <c r="D41" s="136" t="s">
        <v>170</v>
      </c>
      <c r="E41" s="35">
        <v>1508</v>
      </c>
      <c r="F41" s="12"/>
      <c r="G41" s="45">
        <f t="shared" si="3"/>
        <v>1508</v>
      </c>
      <c r="H41" s="45"/>
      <c r="I41" s="196" t="s">
        <v>291</v>
      </c>
      <c r="J41" s="182" t="s">
        <v>139</v>
      </c>
    </row>
    <row r="42" spans="1:185" ht="12.75" customHeight="1" x14ac:dyDescent="0.2">
      <c r="A42" s="112"/>
      <c r="B42" s="23">
        <v>3322.3326000000002</v>
      </c>
      <c r="C42" s="23">
        <v>102</v>
      </c>
      <c r="D42" s="136" t="s">
        <v>380</v>
      </c>
      <c r="E42" s="35">
        <v>750</v>
      </c>
      <c r="F42" s="12"/>
      <c r="G42" s="45">
        <f t="shared" si="3"/>
        <v>750</v>
      </c>
      <c r="H42" s="45"/>
      <c r="I42" s="196" t="s">
        <v>291</v>
      </c>
      <c r="J42" s="182" t="s">
        <v>139</v>
      </c>
    </row>
    <row r="43" spans="1:185" x14ac:dyDescent="0.2">
      <c r="A43" s="112"/>
      <c r="B43" s="23">
        <v>3326</v>
      </c>
      <c r="C43" s="23">
        <v>103</v>
      </c>
      <c r="D43" s="136" t="s">
        <v>253</v>
      </c>
      <c r="E43" s="35">
        <v>100</v>
      </c>
      <c r="F43" s="12"/>
      <c r="G43" s="45">
        <f t="shared" si="3"/>
        <v>100</v>
      </c>
      <c r="H43" s="45"/>
      <c r="I43" s="196" t="s">
        <v>291</v>
      </c>
      <c r="J43" s="182" t="s">
        <v>139</v>
      </c>
    </row>
    <row r="44" spans="1:185" x14ac:dyDescent="0.2">
      <c r="A44" s="112"/>
      <c r="B44" s="23">
        <v>3349</v>
      </c>
      <c r="C44" s="23">
        <v>42</v>
      </c>
      <c r="D44" s="136" t="s">
        <v>72</v>
      </c>
      <c r="E44" s="35">
        <v>330</v>
      </c>
      <c r="F44" s="12"/>
      <c r="G44" s="45">
        <f t="shared" si="3"/>
        <v>330</v>
      </c>
      <c r="H44" s="45"/>
      <c r="I44" s="263" t="s">
        <v>186</v>
      </c>
      <c r="J44" s="259" t="s">
        <v>244</v>
      </c>
      <c r="GC44" s="92">
        <f>SUM(H44:GB44)</f>
        <v>0</v>
      </c>
    </row>
    <row r="45" spans="1:185" x14ac:dyDescent="0.2">
      <c r="A45" s="112"/>
      <c r="B45" s="23">
        <v>3392</v>
      </c>
      <c r="C45" s="23">
        <v>312</v>
      </c>
      <c r="D45" s="136" t="s">
        <v>276</v>
      </c>
      <c r="E45" s="35">
        <v>2965</v>
      </c>
      <c r="F45" s="12"/>
      <c r="G45" s="45">
        <f t="shared" si="3"/>
        <v>2965</v>
      </c>
      <c r="H45" s="45" t="s">
        <v>314</v>
      </c>
      <c r="I45" s="193" t="s">
        <v>235</v>
      </c>
      <c r="J45" s="181" t="s">
        <v>68</v>
      </c>
    </row>
    <row r="46" spans="1:185" x14ac:dyDescent="0.2">
      <c r="A46" s="112"/>
      <c r="B46" s="23">
        <v>3392</v>
      </c>
      <c r="C46" s="23" t="s">
        <v>271</v>
      </c>
      <c r="D46" s="136" t="s">
        <v>269</v>
      </c>
      <c r="E46" s="35">
        <v>655</v>
      </c>
      <c r="F46" s="12"/>
      <c r="G46" s="45">
        <f t="shared" si="3"/>
        <v>655</v>
      </c>
      <c r="H46" s="45"/>
      <c r="I46" s="193" t="s">
        <v>235</v>
      </c>
      <c r="J46" s="181" t="s">
        <v>68</v>
      </c>
    </row>
    <row r="47" spans="1:185" x14ac:dyDescent="0.2">
      <c r="A47" s="112"/>
      <c r="B47" s="23">
        <v>3399</v>
      </c>
      <c r="C47" s="23">
        <v>313</v>
      </c>
      <c r="D47" s="136" t="s">
        <v>121</v>
      </c>
      <c r="E47" s="35">
        <v>120</v>
      </c>
      <c r="F47" s="12"/>
      <c r="G47" s="45">
        <f t="shared" si="3"/>
        <v>120</v>
      </c>
      <c r="H47" s="45" t="s">
        <v>315</v>
      </c>
      <c r="I47" s="263" t="s">
        <v>292</v>
      </c>
      <c r="J47" s="276" t="s">
        <v>236</v>
      </c>
    </row>
    <row r="48" spans="1:185" x14ac:dyDescent="0.2">
      <c r="A48" s="113">
        <v>34</v>
      </c>
      <c r="B48" s="19">
        <v>3400</v>
      </c>
      <c r="C48" s="19"/>
      <c r="D48" s="272" t="s">
        <v>73</v>
      </c>
      <c r="E48" s="46">
        <f>SUM(E49:E56)</f>
        <v>6121</v>
      </c>
      <c r="F48" s="47">
        <f>SUM(F49:F56)</f>
        <v>61216</v>
      </c>
      <c r="G48" s="48">
        <f>SUM(G49:G56)</f>
        <v>67337</v>
      </c>
      <c r="H48" s="48"/>
      <c r="I48" s="195"/>
      <c r="J48" s="64"/>
    </row>
    <row r="49" spans="1:11" x14ac:dyDescent="0.2">
      <c r="A49" s="112"/>
      <c r="B49" s="23">
        <v>3412</v>
      </c>
      <c r="C49" s="23">
        <v>205</v>
      </c>
      <c r="D49" s="136" t="s">
        <v>248</v>
      </c>
      <c r="E49" s="35">
        <v>4454</v>
      </c>
      <c r="F49" s="12"/>
      <c r="G49" s="45">
        <f t="shared" ref="G49:G56" si="4">E49+F49</f>
        <v>4454</v>
      </c>
      <c r="H49" s="45" t="s">
        <v>287</v>
      </c>
      <c r="I49" s="193" t="s">
        <v>235</v>
      </c>
      <c r="J49" s="181" t="s">
        <v>68</v>
      </c>
    </row>
    <row r="50" spans="1:11" x14ac:dyDescent="0.2">
      <c r="A50" s="112"/>
      <c r="B50" s="23">
        <v>3412</v>
      </c>
      <c r="C50" s="23">
        <v>205</v>
      </c>
      <c r="D50" s="136" t="s">
        <v>295</v>
      </c>
      <c r="E50" s="35"/>
      <c r="F50" s="12">
        <v>2000</v>
      </c>
      <c r="G50" s="45">
        <f t="shared" si="4"/>
        <v>2000</v>
      </c>
      <c r="H50" s="45" t="s">
        <v>398</v>
      </c>
      <c r="I50" s="193" t="s">
        <v>235</v>
      </c>
      <c r="J50" s="181" t="s">
        <v>68</v>
      </c>
    </row>
    <row r="51" spans="1:11" x14ac:dyDescent="0.2">
      <c r="A51" s="112"/>
      <c r="B51" s="23">
        <v>3412</v>
      </c>
      <c r="C51" s="23">
        <v>205</v>
      </c>
      <c r="D51" s="136" t="s">
        <v>270</v>
      </c>
      <c r="E51" s="35">
        <v>622</v>
      </c>
      <c r="F51" s="12"/>
      <c r="G51" s="45">
        <f t="shared" si="4"/>
        <v>622</v>
      </c>
      <c r="H51" s="45"/>
      <c r="I51" s="193" t="s">
        <v>235</v>
      </c>
      <c r="J51" s="181" t="s">
        <v>68</v>
      </c>
    </row>
    <row r="52" spans="1:11" ht="13.5" customHeight="1" x14ac:dyDescent="0.2">
      <c r="A52" s="112"/>
      <c r="B52" s="23">
        <v>3412</v>
      </c>
      <c r="C52" s="23">
        <v>200</v>
      </c>
      <c r="D52" s="136" t="s">
        <v>374</v>
      </c>
      <c r="E52" s="35"/>
      <c r="F52" s="12">
        <f>200+10000</f>
        <v>10200</v>
      </c>
      <c r="G52" s="45">
        <f t="shared" si="4"/>
        <v>10200</v>
      </c>
      <c r="H52" s="45" t="s">
        <v>430</v>
      </c>
      <c r="I52" s="194" t="s">
        <v>188</v>
      </c>
      <c r="J52" s="182" t="s">
        <v>139</v>
      </c>
      <c r="K52" s="82" t="s">
        <v>236</v>
      </c>
    </row>
    <row r="53" spans="1:11" ht="13.5" customHeight="1" x14ac:dyDescent="0.2">
      <c r="A53" s="112"/>
      <c r="B53" s="23">
        <v>3412</v>
      </c>
      <c r="C53" s="23">
        <v>506</v>
      </c>
      <c r="D53" s="136" t="s">
        <v>401</v>
      </c>
      <c r="E53" s="35"/>
      <c r="F53" s="12"/>
      <c r="G53" s="45">
        <f t="shared" si="4"/>
        <v>0</v>
      </c>
      <c r="H53" s="45" t="s">
        <v>402</v>
      </c>
      <c r="I53" s="193" t="s">
        <v>235</v>
      </c>
      <c r="J53" s="181" t="s">
        <v>68</v>
      </c>
      <c r="K53" s="82"/>
    </row>
    <row r="54" spans="1:11" ht="13.5" customHeight="1" x14ac:dyDescent="0.2">
      <c r="A54" s="112"/>
      <c r="B54" s="23">
        <v>3412</v>
      </c>
      <c r="C54" s="23">
        <v>216</v>
      </c>
      <c r="D54" s="274" t="s">
        <v>313</v>
      </c>
      <c r="E54" s="35"/>
      <c r="F54" s="12">
        <v>49016</v>
      </c>
      <c r="G54" s="45">
        <f t="shared" si="4"/>
        <v>49016</v>
      </c>
      <c r="H54" s="45" t="s">
        <v>420</v>
      </c>
      <c r="I54" s="194" t="s">
        <v>364</v>
      </c>
      <c r="J54" s="182" t="s">
        <v>139</v>
      </c>
      <c r="K54" s="82" t="s">
        <v>373</v>
      </c>
    </row>
    <row r="55" spans="1:11" ht="13.5" customHeight="1" x14ac:dyDescent="0.2">
      <c r="A55" s="112"/>
      <c r="B55" s="23">
        <v>3419</v>
      </c>
      <c r="C55" s="23">
        <v>105</v>
      </c>
      <c r="D55" s="136" t="s">
        <v>237</v>
      </c>
      <c r="E55" s="35">
        <v>45</v>
      </c>
      <c r="F55" s="12"/>
      <c r="G55" s="45">
        <f t="shared" si="4"/>
        <v>45</v>
      </c>
      <c r="H55" s="45"/>
      <c r="I55" s="193" t="s">
        <v>304</v>
      </c>
      <c r="J55" s="181" t="s">
        <v>68</v>
      </c>
    </row>
    <row r="56" spans="1:11" ht="12.75" customHeight="1" x14ac:dyDescent="0.2">
      <c r="A56" s="112"/>
      <c r="B56" s="23">
        <v>3421</v>
      </c>
      <c r="C56" s="23">
        <v>105</v>
      </c>
      <c r="D56" s="136" t="s">
        <v>209</v>
      </c>
      <c r="E56" s="35">
        <v>1000</v>
      </c>
      <c r="F56" s="12"/>
      <c r="G56" s="45">
        <f t="shared" si="4"/>
        <v>1000</v>
      </c>
      <c r="H56" s="45"/>
      <c r="I56" s="193" t="s">
        <v>304</v>
      </c>
      <c r="J56" s="181" t="s">
        <v>68</v>
      </c>
    </row>
    <row r="57" spans="1:11" x14ac:dyDescent="0.2">
      <c r="A57" s="113">
        <v>35</v>
      </c>
      <c r="B57" s="19">
        <v>3500</v>
      </c>
      <c r="C57" s="19"/>
      <c r="D57" s="272" t="s">
        <v>136</v>
      </c>
      <c r="E57" s="46">
        <f>SUM(E58:E59)</f>
        <v>0</v>
      </c>
      <c r="F57" s="47">
        <f>SUM(F58:F59)</f>
        <v>0</v>
      </c>
      <c r="G57" s="48">
        <f>SUM(G58:G59)</f>
        <v>0</v>
      </c>
      <c r="H57" s="48"/>
      <c r="I57" s="46"/>
      <c r="J57" s="187"/>
    </row>
    <row r="58" spans="1:11" x14ac:dyDescent="0.2">
      <c r="A58" s="77"/>
      <c r="B58" s="24">
        <v>3522</v>
      </c>
      <c r="C58" s="24">
        <v>233</v>
      </c>
      <c r="D58" s="224" t="s">
        <v>376</v>
      </c>
      <c r="E58" s="43"/>
      <c r="F58" s="14"/>
      <c r="G58" s="45">
        <f t="shared" ref="G58" si="5">E58+F58</f>
        <v>0</v>
      </c>
      <c r="H58" s="44"/>
      <c r="I58" s="43"/>
      <c r="J58" s="64"/>
    </row>
    <row r="59" spans="1:11" x14ac:dyDescent="0.2">
      <c r="A59" s="303"/>
      <c r="B59" s="115">
        <v>3522</v>
      </c>
      <c r="C59" s="115">
        <v>233</v>
      </c>
      <c r="D59" s="246" t="s">
        <v>377</v>
      </c>
      <c r="E59" s="49"/>
      <c r="F59" s="52"/>
      <c r="G59" s="51">
        <f>E59+F59</f>
        <v>0</v>
      </c>
      <c r="H59" s="304"/>
      <c r="I59" s="202" t="s">
        <v>235</v>
      </c>
      <c r="J59" s="185" t="s">
        <v>68</v>
      </c>
    </row>
    <row r="60" spans="1:11" x14ac:dyDescent="0.2">
      <c r="A60" s="113">
        <v>36</v>
      </c>
      <c r="B60" s="19">
        <v>3600</v>
      </c>
      <c r="C60" s="19"/>
      <c r="D60" s="272" t="s">
        <v>74</v>
      </c>
      <c r="E60" s="46">
        <f t="shared" ref="E60:G60" si="6">SUM(E61:E77)</f>
        <v>14057</v>
      </c>
      <c r="F60" s="47">
        <f t="shared" si="6"/>
        <v>700</v>
      </c>
      <c r="G60" s="48">
        <f t="shared" si="6"/>
        <v>14757</v>
      </c>
      <c r="H60" s="48"/>
      <c r="I60" s="46"/>
      <c r="J60" s="187"/>
    </row>
    <row r="61" spans="1:11" ht="12" customHeight="1" x14ac:dyDescent="0.2">
      <c r="A61" s="112"/>
      <c r="B61" s="23">
        <v>3612</v>
      </c>
      <c r="C61" s="23" t="s">
        <v>319</v>
      </c>
      <c r="D61" s="136" t="s">
        <v>147</v>
      </c>
      <c r="E61" s="35">
        <f>1450+848+2550</f>
        <v>4848</v>
      </c>
      <c r="F61" s="12"/>
      <c r="G61" s="45">
        <f>E61+F61</f>
        <v>4848</v>
      </c>
      <c r="H61" s="45" t="s">
        <v>403</v>
      </c>
      <c r="I61" s="190" t="s">
        <v>317</v>
      </c>
      <c r="J61" s="188" t="s">
        <v>318</v>
      </c>
    </row>
    <row r="62" spans="1:11" x14ac:dyDescent="0.2">
      <c r="A62" s="112"/>
      <c r="B62" s="23">
        <v>3612</v>
      </c>
      <c r="C62" s="23" t="s">
        <v>319</v>
      </c>
      <c r="D62" s="136" t="s">
        <v>148</v>
      </c>
      <c r="E62" s="35">
        <v>3650</v>
      </c>
      <c r="F62" s="12"/>
      <c r="G62" s="45">
        <f>E62+F62</f>
        <v>3650</v>
      </c>
      <c r="H62" s="45" t="s">
        <v>335</v>
      </c>
      <c r="I62" s="190" t="s">
        <v>317</v>
      </c>
      <c r="J62" s="188" t="s">
        <v>318</v>
      </c>
    </row>
    <row r="63" spans="1:11" x14ac:dyDescent="0.2">
      <c r="A63" s="112"/>
      <c r="B63" s="23">
        <v>3612</v>
      </c>
      <c r="C63" s="23">
        <v>218</v>
      </c>
      <c r="D63" s="136" t="s">
        <v>406</v>
      </c>
      <c r="E63" s="35">
        <v>300</v>
      </c>
      <c r="F63" s="12"/>
      <c r="G63" s="45">
        <f>E63+F63</f>
        <v>300</v>
      </c>
      <c r="H63" s="45"/>
      <c r="I63" s="194" t="s">
        <v>364</v>
      </c>
      <c r="J63" s="182" t="s">
        <v>139</v>
      </c>
    </row>
    <row r="64" spans="1:11" x14ac:dyDescent="0.2">
      <c r="A64" s="112"/>
      <c r="B64" s="23">
        <v>3612</v>
      </c>
      <c r="C64" s="23">
        <v>326</v>
      </c>
      <c r="D64" s="136" t="s">
        <v>289</v>
      </c>
      <c r="E64" s="35"/>
      <c r="F64" s="12">
        <v>500</v>
      </c>
      <c r="G64" s="45">
        <f t="shared" ref="G64:G77" si="7">E64+F64</f>
        <v>500</v>
      </c>
      <c r="H64" s="45" t="s">
        <v>338</v>
      </c>
      <c r="I64" s="194" t="s">
        <v>364</v>
      </c>
      <c r="J64" s="182" t="s">
        <v>139</v>
      </c>
    </row>
    <row r="65" spans="1:10" x14ac:dyDescent="0.2">
      <c r="A65" s="112"/>
      <c r="B65" s="23">
        <v>3613</v>
      </c>
      <c r="C65" s="23">
        <v>104</v>
      </c>
      <c r="D65" s="136" t="s">
        <v>293</v>
      </c>
      <c r="E65" s="35">
        <f>55+300</f>
        <v>355</v>
      </c>
      <c r="F65" s="12"/>
      <c r="G65" s="45">
        <f t="shared" si="7"/>
        <v>355</v>
      </c>
      <c r="H65" s="45"/>
      <c r="I65" s="194" t="s">
        <v>189</v>
      </c>
      <c r="J65" s="182" t="s">
        <v>65</v>
      </c>
    </row>
    <row r="66" spans="1:10" x14ac:dyDescent="0.2">
      <c r="A66" s="112"/>
      <c r="B66" s="23">
        <v>3613</v>
      </c>
      <c r="C66" s="23">
        <v>317</v>
      </c>
      <c r="D66" s="136" t="s">
        <v>239</v>
      </c>
      <c r="E66" s="35">
        <v>200</v>
      </c>
      <c r="F66" s="12"/>
      <c r="G66" s="45">
        <f t="shared" si="7"/>
        <v>200</v>
      </c>
      <c r="H66" s="45"/>
      <c r="I66" s="196" t="s">
        <v>190</v>
      </c>
      <c r="J66" s="182" t="s">
        <v>65</v>
      </c>
    </row>
    <row r="67" spans="1:10" x14ac:dyDescent="0.2">
      <c r="A67" s="112"/>
      <c r="B67" s="23">
        <v>3613</v>
      </c>
      <c r="C67" s="23">
        <v>703</v>
      </c>
      <c r="D67" s="136" t="s">
        <v>149</v>
      </c>
      <c r="E67" s="35">
        <v>275</v>
      </c>
      <c r="F67" s="12"/>
      <c r="G67" s="45">
        <f t="shared" si="7"/>
        <v>275</v>
      </c>
      <c r="H67" s="45" t="s">
        <v>389</v>
      </c>
      <c r="I67" s="190" t="s">
        <v>317</v>
      </c>
      <c r="J67" s="188" t="s">
        <v>318</v>
      </c>
    </row>
    <row r="68" spans="1:10" x14ac:dyDescent="0.2">
      <c r="A68" s="112"/>
      <c r="B68" s="23">
        <v>3613</v>
      </c>
      <c r="C68" s="23">
        <v>703</v>
      </c>
      <c r="D68" s="136" t="s">
        <v>150</v>
      </c>
      <c r="E68" s="35">
        <v>331</v>
      </c>
      <c r="F68" s="12"/>
      <c r="G68" s="45">
        <f t="shared" si="7"/>
        <v>331</v>
      </c>
      <c r="H68" s="45"/>
      <c r="I68" s="190" t="s">
        <v>317</v>
      </c>
      <c r="J68" s="188" t="s">
        <v>318</v>
      </c>
    </row>
    <row r="69" spans="1:10" x14ac:dyDescent="0.2">
      <c r="A69" s="112"/>
      <c r="B69" s="23">
        <v>3631</v>
      </c>
      <c r="C69" s="23">
        <v>107</v>
      </c>
      <c r="D69" s="136" t="s">
        <v>75</v>
      </c>
      <c r="E69" s="35">
        <v>1620</v>
      </c>
      <c r="F69" s="12"/>
      <c r="G69" s="45">
        <f t="shared" si="7"/>
        <v>1620</v>
      </c>
      <c r="H69" s="45"/>
      <c r="I69" s="194" t="s">
        <v>233</v>
      </c>
      <c r="J69" s="182" t="s">
        <v>139</v>
      </c>
    </row>
    <row r="70" spans="1:10" x14ac:dyDescent="0.2">
      <c r="A70" s="112"/>
      <c r="B70" s="23">
        <v>3632</v>
      </c>
      <c r="C70" s="23">
        <v>238</v>
      </c>
      <c r="D70" s="136" t="s">
        <v>35</v>
      </c>
      <c r="E70" s="35">
        <v>360</v>
      </c>
      <c r="F70" s="12">
        <v>200</v>
      </c>
      <c r="G70" s="45">
        <f t="shared" si="7"/>
        <v>560</v>
      </c>
      <c r="H70" s="45" t="s">
        <v>333</v>
      </c>
      <c r="I70" s="196" t="s">
        <v>190</v>
      </c>
      <c r="J70" s="182" t="s">
        <v>65</v>
      </c>
    </row>
    <row r="71" spans="1:10" x14ac:dyDescent="0.2">
      <c r="A71" s="112"/>
      <c r="B71" s="23">
        <v>3635</v>
      </c>
      <c r="C71" s="23">
        <v>248</v>
      </c>
      <c r="D71" s="136" t="s">
        <v>242</v>
      </c>
      <c r="E71" s="35">
        <v>100</v>
      </c>
      <c r="F71" s="12"/>
      <c r="G71" s="45">
        <f t="shared" si="7"/>
        <v>100</v>
      </c>
      <c r="H71" s="45"/>
      <c r="I71" s="197" t="s">
        <v>241</v>
      </c>
      <c r="J71" s="189" t="s">
        <v>240</v>
      </c>
    </row>
    <row r="72" spans="1:10" x14ac:dyDescent="0.2">
      <c r="A72" s="112"/>
      <c r="B72" s="23">
        <v>3636</v>
      </c>
      <c r="C72" s="23">
        <v>249</v>
      </c>
      <c r="D72" s="136" t="s">
        <v>274</v>
      </c>
      <c r="E72" s="35">
        <v>141</v>
      </c>
      <c r="F72" s="12"/>
      <c r="G72" s="45">
        <f t="shared" si="7"/>
        <v>141</v>
      </c>
      <c r="H72" s="12"/>
      <c r="I72" s="194" t="s">
        <v>364</v>
      </c>
      <c r="J72" s="182" t="s">
        <v>139</v>
      </c>
    </row>
    <row r="73" spans="1:10" x14ac:dyDescent="0.2">
      <c r="A73" s="112"/>
      <c r="B73" s="23">
        <v>3639</v>
      </c>
      <c r="C73" s="23">
        <v>108</v>
      </c>
      <c r="D73" s="136" t="s">
        <v>117</v>
      </c>
      <c r="E73" s="35">
        <v>500</v>
      </c>
      <c r="F73" s="12"/>
      <c r="G73" s="45">
        <f t="shared" si="7"/>
        <v>500</v>
      </c>
      <c r="H73" s="45"/>
      <c r="I73" s="194" t="s">
        <v>188</v>
      </c>
      <c r="J73" s="182" t="s">
        <v>65</v>
      </c>
    </row>
    <row r="74" spans="1:10" x14ac:dyDescent="0.2">
      <c r="A74" s="112"/>
      <c r="B74" s="23">
        <v>3639</v>
      </c>
      <c r="C74" s="23">
        <v>239</v>
      </c>
      <c r="D74" s="136" t="s">
        <v>223</v>
      </c>
      <c r="E74" s="35">
        <f>591+200</f>
        <v>791</v>
      </c>
      <c r="F74" s="12"/>
      <c r="G74" s="45">
        <f t="shared" si="7"/>
        <v>791</v>
      </c>
      <c r="H74" s="45" t="s">
        <v>412</v>
      </c>
      <c r="I74" s="194" t="s">
        <v>233</v>
      </c>
      <c r="J74" s="182" t="s">
        <v>139</v>
      </c>
    </row>
    <row r="75" spans="1:10" x14ac:dyDescent="0.2">
      <c r="A75" s="112"/>
      <c r="B75" s="23">
        <v>3639</v>
      </c>
      <c r="C75" s="23">
        <v>243</v>
      </c>
      <c r="D75" s="136" t="s">
        <v>183</v>
      </c>
      <c r="E75" s="35">
        <f>64+223</f>
        <v>287</v>
      </c>
      <c r="F75" s="12"/>
      <c r="G75" s="45">
        <f t="shared" si="7"/>
        <v>287</v>
      </c>
      <c r="H75" s="45"/>
      <c r="I75" s="196" t="s">
        <v>65</v>
      </c>
      <c r="J75" s="182" t="s">
        <v>366</v>
      </c>
    </row>
    <row r="76" spans="1:10" x14ac:dyDescent="0.2">
      <c r="A76" s="112"/>
      <c r="B76" s="23">
        <v>3639</v>
      </c>
      <c r="C76" s="23">
        <v>319</v>
      </c>
      <c r="D76" s="136" t="s">
        <v>284</v>
      </c>
      <c r="E76" s="35">
        <v>227</v>
      </c>
      <c r="F76" s="12"/>
      <c r="G76" s="45">
        <f t="shared" si="7"/>
        <v>227</v>
      </c>
      <c r="H76" s="45" t="s">
        <v>339</v>
      </c>
      <c r="I76" s="196" t="s">
        <v>378</v>
      </c>
      <c r="J76" s="182" t="s">
        <v>65</v>
      </c>
    </row>
    <row r="77" spans="1:10" x14ac:dyDescent="0.2">
      <c r="A77" s="114"/>
      <c r="B77" s="27">
        <v>3639</v>
      </c>
      <c r="C77" s="27">
        <v>319.20999999999998</v>
      </c>
      <c r="D77" s="273" t="s">
        <v>282</v>
      </c>
      <c r="E77" s="35">
        <f>14+58</f>
        <v>72</v>
      </c>
      <c r="F77" s="12"/>
      <c r="G77" s="45">
        <f t="shared" si="7"/>
        <v>72</v>
      </c>
      <c r="H77" s="51"/>
      <c r="I77" s="275" t="s">
        <v>378</v>
      </c>
      <c r="J77" s="184" t="s">
        <v>65</v>
      </c>
    </row>
    <row r="78" spans="1:10" x14ac:dyDescent="0.2">
      <c r="A78" s="113">
        <v>37</v>
      </c>
      <c r="B78" s="19"/>
      <c r="C78" s="19"/>
      <c r="D78" s="272" t="s">
        <v>137</v>
      </c>
      <c r="E78" s="46">
        <f>SUM(E79:E86)</f>
        <v>12392</v>
      </c>
      <c r="F78" s="47">
        <f>SUM(F79:F86)</f>
        <v>0</v>
      </c>
      <c r="G78" s="48">
        <f>SUM(G79:G86)</f>
        <v>12392</v>
      </c>
      <c r="H78" s="48"/>
      <c r="I78" s="43"/>
      <c r="J78" s="64"/>
    </row>
    <row r="79" spans="1:10" x14ac:dyDescent="0.2">
      <c r="A79" s="112"/>
      <c r="B79" s="23">
        <v>3722</v>
      </c>
      <c r="C79" s="23">
        <v>240</v>
      </c>
      <c r="D79" s="136" t="s">
        <v>76</v>
      </c>
      <c r="E79" s="35">
        <v>5500</v>
      </c>
      <c r="F79" s="12"/>
      <c r="G79" s="45">
        <f t="shared" ref="G79:G86" si="8">E79+F79</f>
        <v>5500</v>
      </c>
      <c r="H79" s="45"/>
      <c r="I79" s="194" t="s">
        <v>385</v>
      </c>
      <c r="J79" s="182" t="s">
        <v>233</v>
      </c>
    </row>
    <row r="80" spans="1:10" x14ac:dyDescent="0.2">
      <c r="A80" s="112"/>
      <c r="B80" s="23">
        <v>3722</v>
      </c>
      <c r="C80" s="23">
        <v>5110</v>
      </c>
      <c r="D80" s="136" t="s">
        <v>300</v>
      </c>
      <c r="E80" s="35">
        <v>500</v>
      </c>
      <c r="F80" s="12"/>
      <c r="G80" s="45">
        <f t="shared" si="8"/>
        <v>500</v>
      </c>
      <c r="H80" s="45"/>
      <c r="I80" s="194" t="s">
        <v>385</v>
      </c>
      <c r="J80" s="182" t="s">
        <v>233</v>
      </c>
    </row>
    <row r="81" spans="1:10" x14ac:dyDescent="0.2">
      <c r="A81" s="112"/>
      <c r="B81" s="23">
        <v>3745</v>
      </c>
      <c r="C81" s="23">
        <v>241</v>
      </c>
      <c r="D81" s="136" t="s">
        <v>77</v>
      </c>
      <c r="E81" s="35">
        <f>2026+1516</f>
        <v>3542</v>
      </c>
      <c r="F81" s="12"/>
      <c r="G81" s="45">
        <f t="shared" si="8"/>
        <v>3542</v>
      </c>
      <c r="H81" s="45"/>
      <c r="I81" s="194" t="s">
        <v>307</v>
      </c>
      <c r="J81" s="182" t="s">
        <v>233</v>
      </c>
    </row>
    <row r="82" spans="1:10" x14ac:dyDescent="0.2">
      <c r="A82" s="112"/>
      <c r="B82" s="23">
        <v>3745</v>
      </c>
      <c r="C82" s="23">
        <v>242</v>
      </c>
      <c r="D82" s="136" t="s">
        <v>257</v>
      </c>
      <c r="E82" s="35">
        <f>450+500</f>
        <v>950</v>
      </c>
      <c r="F82" s="12"/>
      <c r="G82" s="45">
        <f t="shared" si="8"/>
        <v>950</v>
      </c>
      <c r="H82" s="45" t="s">
        <v>413</v>
      </c>
      <c r="I82" s="194" t="s">
        <v>307</v>
      </c>
      <c r="J82" s="182" t="s">
        <v>233</v>
      </c>
    </row>
    <row r="83" spans="1:10" x14ac:dyDescent="0.2">
      <c r="A83" s="112"/>
      <c r="B83" s="23">
        <v>3745</v>
      </c>
      <c r="C83" s="23">
        <v>244</v>
      </c>
      <c r="D83" s="274" t="s">
        <v>324</v>
      </c>
      <c r="E83" s="35">
        <v>40</v>
      </c>
      <c r="F83" s="12"/>
      <c r="G83" s="45">
        <f t="shared" si="8"/>
        <v>40</v>
      </c>
      <c r="H83" s="236" t="s">
        <v>325</v>
      </c>
      <c r="I83" s="194" t="s">
        <v>307</v>
      </c>
      <c r="J83" s="182" t="s">
        <v>364</v>
      </c>
    </row>
    <row r="84" spans="1:10" x14ac:dyDescent="0.2">
      <c r="A84" s="112"/>
      <c r="B84" s="23">
        <v>3745</v>
      </c>
      <c r="C84" s="23">
        <v>246</v>
      </c>
      <c r="D84" s="136" t="s">
        <v>303</v>
      </c>
      <c r="E84" s="35">
        <v>1800</v>
      </c>
      <c r="F84" s="12"/>
      <c r="G84" s="45">
        <f t="shared" si="8"/>
        <v>1800</v>
      </c>
      <c r="H84" s="45" t="s">
        <v>381</v>
      </c>
      <c r="I84" s="196" t="s">
        <v>291</v>
      </c>
      <c r="J84" s="182" t="s">
        <v>364</v>
      </c>
    </row>
    <row r="85" spans="1:10" x14ac:dyDescent="0.2">
      <c r="A85" s="112"/>
      <c r="B85" s="23">
        <v>3745</v>
      </c>
      <c r="C85" s="23">
        <v>1544</v>
      </c>
      <c r="D85" s="136" t="s">
        <v>310</v>
      </c>
      <c r="E85" s="35"/>
      <c r="F85" s="12"/>
      <c r="G85" s="45">
        <f t="shared" si="8"/>
        <v>0</v>
      </c>
      <c r="H85" s="45"/>
      <c r="I85" s="50"/>
      <c r="J85" s="45"/>
    </row>
    <row r="86" spans="1:10" x14ac:dyDescent="0.2">
      <c r="A86" s="114"/>
      <c r="B86" s="27">
        <v>3792</v>
      </c>
      <c r="C86" s="27">
        <v>234</v>
      </c>
      <c r="D86" s="273" t="s">
        <v>296</v>
      </c>
      <c r="E86" s="35">
        <v>60</v>
      </c>
      <c r="F86" s="12"/>
      <c r="G86" s="45">
        <f t="shared" si="8"/>
        <v>60</v>
      </c>
      <c r="H86" s="51"/>
      <c r="I86" s="194" t="s">
        <v>385</v>
      </c>
      <c r="J86" s="182" t="s">
        <v>364</v>
      </c>
    </row>
    <row r="87" spans="1:10" x14ac:dyDescent="0.2">
      <c r="A87" s="113">
        <v>43</v>
      </c>
      <c r="B87" s="19">
        <v>4300</v>
      </c>
      <c r="C87" s="19"/>
      <c r="D87" s="272" t="s">
        <v>78</v>
      </c>
      <c r="E87" s="46">
        <f>SUM(E88:E91)</f>
        <v>5333</v>
      </c>
      <c r="F87" s="47">
        <f>SUM(F88:F91)</f>
        <v>3800</v>
      </c>
      <c r="G87" s="48">
        <f>SUM(G88:G91)</f>
        <v>9133</v>
      </c>
      <c r="H87" s="44"/>
      <c r="I87" s="46"/>
      <c r="J87" s="187"/>
    </row>
    <row r="88" spans="1:10" x14ac:dyDescent="0.2">
      <c r="A88" s="112"/>
      <c r="B88" s="23">
        <v>4349</v>
      </c>
      <c r="C88" s="23">
        <v>228</v>
      </c>
      <c r="D88" s="136" t="s">
        <v>243</v>
      </c>
      <c r="E88" s="35">
        <v>370</v>
      </c>
      <c r="F88" s="12"/>
      <c r="G88" s="45">
        <f>E88+F88</f>
        <v>370</v>
      </c>
      <c r="H88" s="45" t="s">
        <v>334</v>
      </c>
      <c r="I88" s="50" t="s">
        <v>305</v>
      </c>
      <c r="J88" s="45" t="s">
        <v>330</v>
      </c>
    </row>
    <row r="89" spans="1:10" x14ac:dyDescent="0.2">
      <c r="A89" s="112"/>
      <c r="B89" s="23">
        <v>4351</v>
      </c>
      <c r="C89" s="23">
        <v>227</v>
      </c>
      <c r="D89" s="136" t="s">
        <v>36</v>
      </c>
      <c r="E89" s="35">
        <f>385+2925</f>
        <v>3310</v>
      </c>
      <c r="F89" s="12"/>
      <c r="G89" s="45">
        <f>E89+F89</f>
        <v>3310</v>
      </c>
      <c r="H89" s="45"/>
      <c r="I89" s="198" t="s">
        <v>195</v>
      </c>
      <c r="J89" s="132" t="s">
        <v>79</v>
      </c>
    </row>
    <row r="90" spans="1:10" x14ac:dyDescent="0.2">
      <c r="A90" s="112"/>
      <c r="B90" s="23">
        <v>4359</v>
      </c>
      <c r="C90" s="23">
        <v>226</v>
      </c>
      <c r="D90" s="274" t="s">
        <v>383</v>
      </c>
      <c r="E90" s="35">
        <v>200</v>
      </c>
      <c r="F90" s="12">
        <v>3800</v>
      </c>
      <c r="G90" s="45">
        <f>E90+F90</f>
        <v>4000</v>
      </c>
      <c r="H90" s="236" t="s">
        <v>384</v>
      </c>
      <c r="I90" s="194" t="s">
        <v>364</v>
      </c>
      <c r="J90" s="182" t="s">
        <v>139</v>
      </c>
    </row>
    <row r="91" spans="1:10" ht="12.75" customHeight="1" x14ac:dyDescent="0.2">
      <c r="A91" s="112"/>
      <c r="B91" s="23">
        <v>4355</v>
      </c>
      <c r="C91" s="23">
        <v>307</v>
      </c>
      <c r="D91" s="136" t="s">
        <v>260</v>
      </c>
      <c r="E91" s="35">
        <f>741+712</f>
        <v>1453</v>
      </c>
      <c r="F91" s="12"/>
      <c r="G91" s="45">
        <f>E91+F91</f>
        <v>1453</v>
      </c>
      <c r="H91" s="45"/>
      <c r="I91" s="193" t="s">
        <v>235</v>
      </c>
      <c r="J91" s="185" t="s">
        <v>68</v>
      </c>
    </row>
    <row r="92" spans="1:10" x14ac:dyDescent="0.2">
      <c r="A92" s="113">
        <v>53</v>
      </c>
      <c r="B92" s="19">
        <v>5300</v>
      </c>
      <c r="C92" s="19"/>
      <c r="D92" s="272" t="s">
        <v>123</v>
      </c>
      <c r="E92" s="46">
        <f>SUM(E93:E96)</f>
        <v>3235</v>
      </c>
      <c r="F92" s="47">
        <f>SUM(F93:F96)</f>
        <v>6350</v>
      </c>
      <c r="G92" s="48">
        <f>SUM(G93:G96)</f>
        <v>9585</v>
      </c>
      <c r="H92" s="48"/>
      <c r="I92" s="46"/>
      <c r="J92" s="64"/>
    </row>
    <row r="93" spans="1:10" x14ac:dyDescent="0.2">
      <c r="A93" s="77"/>
      <c r="B93" s="23">
        <v>5272</v>
      </c>
      <c r="C93" s="25">
        <v>320</v>
      </c>
      <c r="D93" s="136" t="s">
        <v>168</v>
      </c>
      <c r="E93" s="35">
        <f>243+138</f>
        <v>381</v>
      </c>
      <c r="F93" s="12"/>
      <c r="G93" s="45">
        <f>E93+F93</f>
        <v>381</v>
      </c>
      <c r="H93" s="45"/>
      <c r="I93" s="210" t="s">
        <v>244</v>
      </c>
      <c r="J93" s="183" t="s">
        <v>236</v>
      </c>
    </row>
    <row r="94" spans="1:10" ht="13.5" customHeight="1" x14ac:dyDescent="0.2">
      <c r="A94" s="112"/>
      <c r="B94" s="23">
        <v>5311</v>
      </c>
      <c r="C94" s="23">
        <v>321</v>
      </c>
      <c r="D94" s="136" t="s">
        <v>80</v>
      </c>
      <c r="E94" s="35">
        <f>375+1896</f>
        <v>2271</v>
      </c>
      <c r="F94" s="12">
        <v>350</v>
      </c>
      <c r="G94" s="45">
        <f>E94+F94</f>
        <v>2621</v>
      </c>
      <c r="H94" s="45" t="s">
        <v>421</v>
      </c>
      <c r="I94" s="199" t="s">
        <v>187</v>
      </c>
      <c r="J94" s="183" t="s">
        <v>316</v>
      </c>
    </row>
    <row r="95" spans="1:10" ht="13.5" customHeight="1" x14ac:dyDescent="0.2">
      <c r="A95" s="112"/>
      <c r="B95" s="23">
        <v>5512</v>
      </c>
      <c r="C95" s="23">
        <v>224</v>
      </c>
      <c r="D95" s="136" t="s">
        <v>302</v>
      </c>
      <c r="E95" s="35">
        <v>200</v>
      </c>
      <c r="F95" s="12"/>
      <c r="G95" s="45">
        <f>E95+F95</f>
        <v>200</v>
      </c>
      <c r="H95" s="45"/>
      <c r="I95" s="194" t="s">
        <v>188</v>
      </c>
      <c r="J95" s="182" t="s">
        <v>139</v>
      </c>
    </row>
    <row r="96" spans="1:10" x14ac:dyDescent="0.2">
      <c r="A96" s="112"/>
      <c r="B96" s="23">
        <v>5512</v>
      </c>
      <c r="C96" s="23">
        <v>223</v>
      </c>
      <c r="D96" s="136" t="s">
        <v>227</v>
      </c>
      <c r="E96" s="35">
        <f>333+50</f>
        <v>383</v>
      </c>
      <c r="F96" s="12">
        <v>6000</v>
      </c>
      <c r="G96" s="45">
        <f>E96+F96</f>
        <v>6383</v>
      </c>
      <c r="H96" s="45" t="s">
        <v>422</v>
      </c>
      <c r="I96" s="53" t="s">
        <v>191</v>
      </c>
      <c r="J96" s="276" t="s">
        <v>316</v>
      </c>
    </row>
    <row r="97" spans="1:10" x14ac:dyDescent="0.2">
      <c r="A97" s="113">
        <v>61</v>
      </c>
      <c r="B97" s="19">
        <v>6100</v>
      </c>
      <c r="C97" s="19"/>
      <c r="D97" s="272" t="s">
        <v>81</v>
      </c>
      <c r="E97" s="46">
        <f t="shared" ref="E97:G97" si="9">SUM(E98:E102)</f>
        <v>49253</v>
      </c>
      <c r="F97" s="47">
        <f t="shared" si="9"/>
        <v>2771</v>
      </c>
      <c r="G97" s="48">
        <f t="shared" si="9"/>
        <v>52024</v>
      </c>
      <c r="H97" s="48"/>
      <c r="I97" s="195"/>
      <c r="J97" s="64"/>
    </row>
    <row r="98" spans="1:10" x14ac:dyDescent="0.2">
      <c r="A98" s="112"/>
      <c r="B98" s="23">
        <v>6112</v>
      </c>
      <c r="C98" s="23">
        <v>314</v>
      </c>
      <c r="D98" s="136" t="s">
        <v>82</v>
      </c>
      <c r="E98" s="35">
        <f>60+2128</f>
        <v>2188</v>
      </c>
      <c r="F98" s="12"/>
      <c r="G98" s="45">
        <f t="shared" ref="G98:G102" si="10">E98+F98</f>
        <v>2188</v>
      </c>
      <c r="H98" s="45"/>
      <c r="I98" s="191" t="s">
        <v>316</v>
      </c>
      <c r="J98" s="183" t="s">
        <v>236</v>
      </c>
    </row>
    <row r="99" spans="1:10" x14ac:dyDescent="0.2">
      <c r="A99" s="112"/>
      <c r="B99" s="23">
        <v>6171</v>
      </c>
      <c r="C99" s="23">
        <v>314</v>
      </c>
      <c r="D99" s="136" t="s">
        <v>120</v>
      </c>
      <c r="E99" s="35">
        <f>'místní správa po odborech'!C82</f>
        <v>43737</v>
      </c>
      <c r="F99" s="12">
        <f>'místní správa po odborech'!D82</f>
        <v>2471</v>
      </c>
      <c r="G99" s="45">
        <f t="shared" si="10"/>
        <v>46208</v>
      </c>
      <c r="H99" s="45"/>
      <c r="I99" s="200" t="s">
        <v>219</v>
      </c>
      <c r="J99" s="64"/>
    </row>
    <row r="100" spans="1:10" x14ac:dyDescent="0.2">
      <c r="A100" s="112"/>
      <c r="B100" s="23">
        <v>6171</v>
      </c>
      <c r="C100" s="23">
        <v>3005</v>
      </c>
      <c r="D100" s="274" t="s">
        <v>390</v>
      </c>
      <c r="E100" s="35">
        <v>1577</v>
      </c>
      <c r="F100" s="12"/>
      <c r="G100" s="45">
        <f t="shared" si="10"/>
        <v>1577</v>
      </c>
      <c r="H100" s="236" t="s">
        <v>394</v>
      </c>
      <c r="I100" s="50" t="s">
        <v>305</v>
      </c>
      <c r="J100" s="182" t="s">
        <v>139</v>
      </c>
    </row>
    <row r="101" spans="1:10" x14ac:dyDescent="0.2">
      <c r="A101" s="112"/>
      <c r="B101" s="23">
        <v>6171</v>
      </c>
      <c r="C101" s="23">
        <v>6206</v>
      </c>
      <c r="D101" s="274" t="s">
        <v>393</v>
      </c>
      <c r="E101" s="35">
        <v>1396</v>
      </c>
      <c r="F101" s="12"/>
      <c r="G101" s="45">
        <f t="shared" si="10"/>
        <v>1396</v>
      </c>
      <c r="H101" s="236" t="s">
        <v>394</v>
      </c>
      <c r="I101" s="50" t="s">
        <v>305</v>
      </c>
      <c r="J101" s="45" t="s">
        <v>330</v>
      </c>
    </row>
    <row r="102" spans="1:10" x14ac:dyDescent="0.2">
      <c r="A102" s="112"/>
      <c r="B102" s="23">
        <v>6171</v>
      </c>
      <c r="C102" s="23">
        <v>318</v>
      </c>
      <c r="D102" s="136" t="s">
        <v>255</v>
      </c>
      <c r="E102" s="35">
        <v>355</v>
      </c>
      <c r="F102" s="12">
        <v>300</v>
      </c>
      <c r="G102" s="45">
        <f t="shared" si="10"/>
        <v>655</v>
      </c>
      <c r="H102" s="45" t="s">
        <v>379</v>
      </c>
      <c r="I102" s="192" t="s">
        <v>188</v>
      </c>
      <c r="J102" s="184" t="s">
        <v>65</v>
      </c>
    </row>
    <row r="103" spans="1:10" x14ac:dyDescent="0.2">
      <c r="A103" s="113" t="s">
        <v>83</v>
      </c>
      <c r="B103" s="19">
        <v>6300</v>
      </c>
      <c r="C103" s="19"/>
      <c r="D103" s="272" t="s">
        <v>84</v>
      </c>
      <c r="E103" s="46">
        <f>SUM(E104:E109)</f>
        <v>5279</v>
      </c>
      <c r="F103" s="47">
        <f>SUM(F104:F109)</f>
        <v>3900</v>
      </c>
      <c r="G103" s="48">
        <f>SUM(G104:G109)</f>
        <v>9179</v>
      </c>
      <c r="H103" s="48"/>
      <c r="I103" s="195"/>
      <c r="J103" s="64"/>
    </row>
    <row r="104" spans="1:10" x14ac:dyDescent="0.2">
      <c r="A104" s="112"/>
      <c r="B104" s="23">
        <v>6320</v>
      </c>
      <c r="C104" s="23">
        <v>314</v>
      </c>
      <c r="D104" s="136" t="s">
        <v>228</v>
      </c>
      <c r="E104" s="35">
        <v>255</v>
      </c>
      <c r="F104" s="12"/>
      <c r="G104" s="45">
        <f t="shared" ref="G104:G109" si="11">E104+F104</f>
        <v>255</v>
      </c>
      <c r="H104" s="45"/>
      <c r="I104" s="196" t="s">
        <v>190</v>
      </c>
      <c r="J104" s="182" t="s">
        <v>65</v>
      </c>
    </row>
    <row r="105" spans="1:10" x14ac:dyDescent="0.2">
      <c r="A105" s="112"/>
      <c r="B105" s="23">
        <v>6399</v>
      </c>
      <c r="C105" s="23">
        <v>314</v>
      </c>
      <c r="D105" s="136" t="s">
        <v>256</v>
      </c>
      <c r="E105" s="35">
        <f>150-30</f>
        <v>120</v>
      </c>
      <c r="F105" s="12"/>
      <c r="G105" s="45">
        <f t="shared" si="11"/>
        <v>120</v>
      </c>
      <c r="H105" s="45"/>
      <c r="I105" s="201" t="s">
        <v>68</v>
      </c>
      <c r="J105" s="183" t="s">
        <v>236</v>
      </c>
    </row>
    <row r="106" spans="1:10" x14ac:dyDescent="0.2">
      <c r="A106" s="112"/>
      <c r="B106" s="23">
        <v>6399</v>
      </c>
      <c r="C106" s="23">
        <v>315</v>
      </c>
      <c r="D106" s="136" t="s">
        <v>85</v>
      </c>
      <c r="E106" s="35">
        <v>3100</v>
      </c>
      <c r="F106" s="12"/>
      <c r="G106" s="45">
        <f t="shared" si="11"/>
        <v>3100</v>
      </c>
      <c r="H106" s="45" t="s">
        <v>229</v>
      </c>
      <c r="I106" s="193" t="s">
        <v>235</v>
      </c>
      <c r="J106" s="181" t="s">
        <v>68</v>
      </c>
    </row>
    <row r="107" spans="1:10" x14ac:dyDescent="0.2">
      <c r="A107" s="112"/>
      <c r="B107" s="23">
        <v>6399</v>
      </c>
      <c r="C107" s="23">
        <v>665</v>
      </c>
      <c r="D107" s="136" t="s">
        <v>262</v>
      </c>
      <c r="E107" s="35">
        <v>826</v>
      </c>
      <c r="F107" s="12"/>
      <c r="G107" s="45">
        <f t="shared" si="11"/>
        <v>826</v>
      </c>
      <c r="H107" s="45"/>
      <c r="I107" s="193" t="s">
        <v>235</v>
      </c>
      <c r="J107" s="181" t="s">
        <v>68</v>
      </c>
    </row>
    <row r="108" spans="1:10" x14ac:dyDescent="0.2">
      <c r="A108" s="112"/>
      <c r="B108" s="23">
        <v>6409</v>
      </c>
      <c r="C108" s="23">
        <v>100</v>
      </c>
      <c r="D108" s="136" t="s">
        <v>192</v>
      </c>
      <c r="E108" s="35">
        <f>349+30</f>
        <v>379</v>
      </c>
      <c r="F108" s="12"/>
      <c r="G108" s="45">
        <f t="shared" si="11"/>
        <v>379</v>
      </c>
      <c r="H108" s="45"/>
      <c r="I108" s="193" t="s">
        <v>235</v>
      </c>
      <c r="J108" s="183" t="s">
        <v>316</v>
      </c>
    </row>
    <row r="109" spans="1:10" ht="13.5" thickBot="1" x14ac:dyDescent="0.25">
      <c r="A109" s="112"/>
      <c r="B109" s="23">
        <v>6409</v>
      </c>
      <c r="C109" s="23"/>
      <c r="D109" s="245" t="s">
        <v>171</v>
      </c>
      <c r="E109" s="35">
        <v>599</v>
      </c>
      <c r="F109" s="12">
        <v>3900</v>
      </c>
      <c r="G109" s="45">
        <f t="shared" si="11"/>
        <v>4499</v>
      </c>
      <c r="H109" s="45"/>
      <c r="I109" s="193" t="s">
        <v>68</v>
      </c>
      <c r="J109" s="181" t="s">
        <v>331</v>
      </c>
    </row>
    <row r="110" spans="1:10" ht="16.5" thickBot="1" x14ac:dyDescent="0.3">
      <c r="A110" s="299"/>
      <c r="B110" s="300"/>
      <c r="C110" s="300"/>
      <c r="D110" s="300" t="s">
        <v>86</v>
      </c>
      <c r="E110" s="301">
        <f>SUM(E5+E8+E14+E26+E38+E48+E57+E60+E78+E87+E92+E97+E103)</f>
        <v>125246</v>
      </c>
      <c r="F110" s="301">
        <f>SUM(F5+F8+F14+F26+F38+F48+F57+F60+F78+F87+F92+F97+F103)</f>
        <v>91312</v>
      </c>
      <c r="G110" s="301">
        <f>SUM(G5+G8+G14+G26+G38+G48+G57+G60+G78+G87+G92+G97+G103)</f>
        <v>216558</v>
      </c>
      <c r="H110" s="300"/>
      <c r="I110" s="300"/>
      <c r="J110" s="302"/>
    </row>
    <row r="111" spans="1:10" ht="13.5" thickBot="1" x14ac:dyDescent="0.25">
      <c r="A111" s="115"/>
      <c r="B111" s="27"/>
      <c r="C111" s="27"/>
      <c r="D111" s="27"/>
      <c r="E111" s="53" t="s">
        <v>87</v>
      </c>
      <c r="F111" s="27"/>
      <c r="G111" s="51">
        <f>SUM(E110:F110)</f>
        <v>216558</v>
      </c>
      <c r="H111" s="51"/>
      <c r="I111" s="284"/>
      <c r="J111" s="75"/>
    </row>
    <row r="112" spans="1:10" x14ac:dyDescent="0.2">
      <c r="A112" s="33"/>
      <c r="B112" s="18"/>
      <c r="C112" s="18"/>
      <c r="D112" s="18"/>
      <c r="E112" s="18"/>
      <c r="F112" s="18"/>
      <c r="G112" s="117"/>
      <c r="H112" s="117"/>
      <c r="I112" s="18"/>
    </row>
    <row r="113" spans="1:10" x14ac:dyDescent="0.2">
      <c r="A113" s="33"/>
      <c r="B113" s="18"/>
      <c r="C113" s="18"/>
      <c r="D113" s="147"/>
      <c r="E113" s="18"/>
      <c r="F113" s="117"/>
      <c r="G113" s="117"/>
      <c r="H113" s="230"/>
      <c r="I113" s="18"/>
    </row>
    <row r="114" spans="1:10" x14ac:dyDescent="0.2">
      <c r="A114" s="33"/>
      <c r="B114" s="18"/>
      <c r="C114" s="18"/>
      <c r="D114" s="147"/>
      <c r="E114" s="18"/>
      <c r="F114" s="117"/>
      <c r="G114" s="117"/>
      <c r="H114" s="230"/>
      <c r="I114" s="18"/>
    </row>
    <row r="115" spans="1:10" x14ac:dyDescent="0.2">
      <c r="A115" s="33"/>
      <c r="B115" s="18"/>
      <c r="C115" s="18"/>
      <c r="D115" s="147"/>
      <c r="E115" s="18"/>
      <c r="F115" s="117"/>
      <c r="G115" s="117"/>
      <c r="H115" s="230"/>
      <c r="I115" s="18"/>
    </row>
    <row r="116" spans="1:10" x14ac:dyDescent="0.2">
      <c r="D116" s="146"/>
      <c r="E116" s="206"/>
      <c r="F116" s="206"/>
      <c r="G116" s="120"/>
      <c r="H116" s="287"/>
      <c r="I116" s="18"/>
    </row>
    <row r="117" spans="1:10" x14ac:dyDescent="0.2">
      <c r="D117" s="146"/>
      <c r="E117" s="206"/>
      <c r="F117" s="206"/>
      <c r="G117" s="120"/>
      <c r="H117" s="230"/>
      <c r="I117" s="18"/>
      <c r="J117" s="96"/>
    </row>
    <row r="118" spans="1:10" x14ac:dyDescent="0.2">
      <c r="D118" s="146"/>
      <c r="H118" s="230"/>
      <c r="I118" s="18"/>
      <c r="J118" s="96"/>
    </row>
    <row r="119" spans="1:10" x14ac:dyDescent="0.2">
      <c r="D119" s="146"/>
      <c r="H119" s="105"/>
      <c r="I119" s="18"/>
    </row>
    <row r="120" spans="1:10" x14ac:dyDescent="0.2">
      <c r="D120" s="146"/>
      <c r="H120" s="230"/>
      <c r="I120" s="290"/>
    </row>
    <row r="121" spans="1:10" x14ac:dyDescent="0.2">
      <c r="D121" s="146"/>
      <c r="H121" s="230"/>
    </row>
    <row r="122" spans="1:10" x14ac:dyDescent="0.2">
      <c r="D122" s="146"/>
      <c r="I122" s="55"/>
    </row>
    <row r="123" spans="1:10" x14ac:dyDescent="0.2">
      <c r="D123" s="146"/>
      <c r="H123" s="105"/>
      <c r="I123" s="54"/>
    </row>
    <row r="124" spans="1:10" x14ac:dyDescent="0.2">
      <c r="D124" s="146"/>
      <c r="H124" s="105"/>
      <c r="I124" s="54"/>
    </row>
    <row r="125" spans="1:10" x14ac:dyDescent="0.2">
      <c r="D125" s="146"/>
      <c r="H125" s="289"/>
    </row>
    <row r="126" spans="1:10" x14ac:dyDescent="0.2">
      <c r="D126" s="146"/>
    </row>
    <row r="128" spans="1:10" x14ac:dyDescent="0.2">
      <c r="D128" s="146"/>
    </row>
    <row r="129" spans="4:4" x14ac:dyDescent="0.2">
      <c r="D129" s="146"/>
    </row>
    <row r="130" spans="4:4" x14ac:dyDescent="0.2">
      <c r="D130" s="146"/>
    </row>
    <row r="131" spans="4:4" x14ac:dyDescent="0.2">
      <c r="D131" s="146"/>
    </row>
    <row r="134" spans="4:4" x14ac:dyDescent="0.2">
      <c r="D134" s="146"/>
    </row>
    <row r="137" spans="4:4" x14ac:dyDescent="0.2">
      <c r="D137" s="147"/>
    </row>
    <row r="138" spans="4:4" x14ac:dyDescent="0.2">
      <c r="D138" s="147"/>
    </row>
    <row r="139" spans="4:4" x14ac:dyDescent="0.2">
      <c r="D139" s="147"/>
    </row>
    <row r="140" spans="4:4" x14ac:dyDescent="0.2">
      <c r="D140" s="147"/>
    </row>
  </sheetData>
  <phoneticPr fontId="6" type="noConversion"/>
  <pageMargins left="0.15748031496062992" right="0.19685039370078741" top="0.62992125984251968" bottom="1.1299999999999999" header="0.15748031496062992" footer="0.23622047244094491"/>
  <pageSetup paperSize="9" scale="95" orientation="portrait" verticalDpi="300" r:id="rId1"/>
  <headerFooter alignWithMargins="0">
    <oddHeader xml:space="preserve">&amp;R&amp;P+3.strana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0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J65" sqref="J65"/>
    </sheetView>
  </sheetViews>
  <sheetFormatPr defaultRowHeight="12.75" x14ac:dyDescent="0.2"/>
  <cols>
    <col min="1" max="1" width="6.140625" customWidth="1"/>
    <col min="2" max="2" width="31.140625" customWidth="1"/>
    <col min="3" max="4" width="8.28515625" customWidth="1"/>
    <col min="5" max="6" width="7.7109375" customWidth="1"/>
    <col min="7" max="7" width="9" style="149" customWidth="1"/>
  </cols>
  <sheetData>
    <row r="1" spans="1:8" ht="16.5" thickBot="1" x14ac:dyDescent="0.3">
      <c r="A1" s="317" t="s">
        <v>432</v>
      </c>
    </row>
    <row r="2" spans="1:8" ht="13.5" thickBot="1" x14ac:dyDescent="0.25">
      <c r="A2" s="110"/>
      <c r="B2" s="244"/>
      <c r="C2" s="314"/>
      <c r="D2" s="36" t="s">
        <v>363</v>
      </c>
      <c r="E2" s="128"/>
      <c r="F2" s="234"/>
      <c r="G2" s="258"/>
    </row>
    <row r="3" spans="1:8" ht="13.5" thickBot="1" x14ac:dyDescent="0.25">
      <c r="A3" s="249" t="s">
        <v>13</v>
      </c>
      <c r="B3" s="248"/>
      <c r="C3" s="249">
        <v>2017</v>
      </c>
      <c r="D3" s="250">
        <v>2017</v>
      </c>
      <c r="E3" s="251">
        <v>2017</v>
      </c>
      <c r="F3" s="41" t="s">
        <v>182</v>
      </c>
      <c r="G3" s="307" t="s">
        <v>193</v>
      </c>
    </row>
    <row r="4" spans="1:8" ht="13.5" thickBot="1" x14ac:dyDescent="0.25">
      <c r="A4" s="252">
        <v>314</v>
      </c>
      <c r="B4" s="253" t="s">
        <v>343</v>
      </c>
      <c r="C4" s="252" t="s">
        <v>61</v>
      </c>
      <c r="D4" s="254" t="s">
        <v>62</v>
      </c>
      <c r="E4" s="255" t="s">
        <v>63</v>
      </c>
      <c r="F4" s="308" t="s">
        <v>181</v>
      </c>
      <c r="G4" s="309"/>
    </row>
    <row r="5" spans="1:8" x14ac:dyDescent="0.2">
      <c r="A5" s="111"/>
      <c r="B5" s="257" t="s">
        <v>89</v>
      </c>
      <c r="C5" s="41">
        <f>SUM(C6:C11)</f>
        <v>32815</v>
      </c>
      <c r="D5" s="42">
        <f>SUM(D6:D11)</f>
        <v>0</v>
      </c>
      <c r="E5" s="130">
        <f>SUM(E6:E11)</f>
        <v>32815</v>
      </c>
      <c r="F5" s="133"/>
      <c r="G5" s="258"/>
    </row>
    <row r="6" spans="1:8" x14ac:dyDescent="0.2">
      <c r="A6" s="151">
        <v>5011</v>
      </c>
      <c r="B6" s="224" t="s">
        <v>90</v>
      </c>
      <c r="C6" s="315">
        <v>23970</v>
      </c>
      <c r="D6" s="57"/>
      <c r="E6" s="240">
        <f t="shared" ref="E6:E11" si="0">SUM(C6:D6)</f>
        <v>23970</v>
      </c>
      <c r="F6" s="263" t="s">
        <v>265</v>
      </c>
      <c r="G6" s="259" t="s">
        <v>66</v>
      </c>
      <c r="H6" s="295"/>
    </row>
    <row r="7" spans="1:8" x14ac:dyDescent="0.2">
      <c r="A7" s="151">
        <v>5021</v>
      </c>
      <c r="B7" s="224" t="s">
        <v>91</v>
      </c>
      <c r="C7" s="315">
        <v>352</v>
      </c>
      <c r="D7" s="57"/>
      <c r="E7" s="240">
        <f t="shared" si="0"/>
        <v>352</v>
      </c>
      <c r="F7" s="263" t="s">
        <v>265</v>
      </c>
      <c r="G7" s="259" t="s">
        <v>66</v>
      </c>
    </row>
    <row r="8" spans="1:8" x14ac:dyDescent="0.2">
      <c r="A8" s="151">
        <v>5031</v>
      </c>
      <c r="B8" s="224" t="s">
        <v>92</v>
      </c>
      <c r="C8" s="315">
        <v>6116</v>
      </c>
      <c r="D8" s="57"/>
      <c r="E8" s="240">
        <f t="shared" si="0"/>
        <v>6116</v>
      </c>
      <c r="F8" s="263" t="s">
        <v>265</v>
      </c>
      <c r="G8" s="259" t="s">
        <v>66</v>
      </c>
    </row>
    <row r="9" spans="1:8" x14ac:dyDescent="0.2">
      <c r="A9" s="151">
        <v>5032</v>
      </c>
      <c r="B9" s="224" t="s">
        <v>93</v>
      </c>
      <c r="C9" s="315">
        <v>2202</v>
      </c>
      <c r="D9" s="57"/>
      <c r="E9" s="240">
        <f t="shared" si="0"/>
        <v>2202</v>
      </c>
      <c r="F9" s="263" t="s">
        <v>265</v>
      </c>
      <c r="G9" s="259" t="s">
        <v>66</v>
      </c>
    </row>
    <row r="10" spans="1:8" x14ac:dyDescent="0.2">
      <c r="A10" s="151">
        <v>5038</v>
      </c>
      <c r="B10" s="224" t="s">
        <v>94</v>
      </c>
      <c r="C10" s="315">
        <v>102</v>
      </c>
      <c r="D10" s="57"/>
      <c r="E10" s="240">
        <f t="shared" si="0"/>
        <v>102</v>
      </c>
      <c r="F10" s="263" t="s">
        <v>265</v>
      </c>
      <c r="G10" s="259" t="s">
        <v>66</v>
      </c>
    </row>
    <row r="11" spans="1:8" x14ac:dyDescent="0.2">
      <c r="A11" s="152">
        <v>5424</v>
      </c>
      <c r="B11" s="246" t="s">
        <v>259</v>
      </c>
      <c r="C11" s="316">
        <v>73</v>
      </c>
      <c r="D11" s="59"/>
      <c r="E11" s="241">
        <f t="shared" si="0"/>
        <v>73</v>
      </c>
      <c r="F11" s="278" t="s">
        <v>265</v>
      </c>
      <c r="G11" s="277" t="s">
        <v>66</v>
      </c>
    </row>
    <row r="12" spans="1:8" x14ac:dyDescent="0.2">
      <c r="A12" s="77"/>
      <c r="B12" s="245" t="s">
        <v>95</v>
      </c>
      <c r="C12" s="43">
        <f>SUM(C13:C15)</f>
        <v>611</v>
      </c>
      <c r="D12" s="15">
        <f>SUM(D13:D15)</f>
        <v>0</v>
      </c>
      <c r="E12" s="242">
        <f>SUM(E13:E15)</f>
        <v>611</v>
      </c>
      <c r="F12" s="305"/>
      <c r="G12" s="306"/>
    </row>
    <row r="13" spans="1:8" x14ac:dyDescent="0.2">
      <c r="A13" s="151">
        <v>5136</v>
      </c>
      <c r="B13" s="224" t="s">
        <v>118</v>
      </c>
      <c r="C13" s="315">
        <v>61</v>
      </c>
      <c r="D13" s="57"/>
      <c r="E13" s="240">
        <f>SUM(C13:D13)</f>
        <v>61</v>
      </c>
      <c r="F13" s="263" t="s">
        <v>265</v>
      </c>
      <c r="G13" s="259" t="s">
        <v>244</v>
      </c>
    </row>
    <row r="14" spans="1:8" x14ac:dyDescent="0.2">
      <c r="A14" s="151">
        <v>5137</v>
      </c>
      <c r="B14" s="224" t="s">
        <v>143</v>
      </c>
      <c r="C14" s="315">
        <v>250</v>
      </c>
      <c r="D14" s="57"/>
      <c r="E14" s="240">
        <f>SUM(C14:D14)</f>
        <v>250</v>
      </c>
      <c r="F14" s="194" t="s">
        <v>378</v>
      </c>
      <c r="G14" s="182" t="s">
        <v>65</v>
      </c>
    </row>
    <row r="15" spans="1:8" x14ac:dyDescent="0.2">
      <c r="A15" s="152">
        <v>5139</v>
      </c>
      <c r="B15" s="246" t="s">
        <v>96</v>
      </c>
      <c r="C15" s="316">
        <v>300</v>
      </c>
      <c r="D15" s="59"/>
      <c r="E15" s="241">
        <f>SUM(C15:D15)</f>
        <v>300</v>
      </c>
      <c r="F15" s="278" t="s">
        <v>265</v>
      </c>
      <c r="G15" s="277" t="s">
        <v>244</v>
      </c>
    </row>
    <row r="16" spans="1:8" x14ac:dyDescent="0.2">
      <c r="A16" s="77"/>
      <c r="B16" s="245" t="s">
        <v>97</v>
      </c>
      <c r="C16" s="43">
        <f>SUM(C17:C20)</f>
        <v>1138</v>
      </c>
      <c r="D16" s="14">
        <f>SUM(D17:D20)</f>
        <v>0</v>
      </c>
      <c r="E16" s="44">
        <f>SUM(E17:E20)</f>
        <v>1138</v>
      </c>
      <c r="F16" s="305"/>
      <c r="G16" s="306"/>
    </row>
    <row r="17" spans="1:7" x14ac:dyDescent="0.2">
      <c r="A17" s="151">
        <v>5151</v>
      </c>
      <c r="B17" s="224" t="s">
        <v>98</v>
      </c>
      <c r="C17" s="315">
        <v>93</v>
      </c>
      <c r="D17" s="57"/>
      <c r="E17" s="240">
        <f>SUM(C17:D17)</f>
        <v>93</v>
      </c>
      <c r="F17" s="194" t="s">
        <v>378</v>
      </c>
      <c r="G17" s="182" t="s">
        <v>65</v>
      </c>
    </row>
    <row r="18" spans="1:7" x14ac:dyDescent="0.2">
      <c r="A18" s="151">
        <v>5152.3</v>
      </c>
      <c r="B18" s="224" t="s">
        <v>124</v>
      </c>
      <c r="C18" s="315">
        <v>471</v>
      </c>
      <c r="D18" s="57"/>
      <c r="E18" s="240">
        <f>SUM(C18:D18)</f>
        <v>471</v>
      </c>
      <c r="F18" s="194" t="s">
        <v>385</v>
      </c>
      <c r="G18" s="182" t="s">
        <v>65</v>
      </c>
    </row>
    <row r="19" spans="1:7" x14ac:dyDescent="0.2">
      <c r="A19" s="151">
        <v>5154</v>
      </c>
      <c r="B19" s="224" t="s">
        <v>99</v>
      </c>
      <c r="C19" s="315">
        <v>454</v>
      </c>
      <c r="D19" s="57"/>
      <c r="E19" s="240">
        <f>SUM(C19:D19)</f>
        <v>454</v>
      </c>
      <c r="F19" s="194" t="s">
        <v>385</v>
      </c>
      <c r="G19" s="182" t="s">
        <v>65</v>
      </c>
    </row>
    <row r="20" spans="1:7" x14ac:dyDescent="0.2">
      <c r="A20" s="152">
        <v>5156</v>
      </c>
      <c r="B20" s="246" t="s">
        <v>204</v>
      </c>
      <c r="C20" s="316">
        <v>120</v>
      </c>
      <c r="D20" s="59"/>
      <c r="E20" s="241">
        <f>SUM(C20:D20)</f>
        <v>120</v>
      </c>
      <c r="F20" s="278" t="s">
        <v>186</v>
      </c>
      <c r="G20" s="277" t="s">
        <v>244</v>
      </c>
    </row>
    <row r="21" spans="1:7" x14ac:dyDescent="0.2">
      <c r="A21" s="77"/>
      <c r="B21" s="245" t="s">
        <v>100</v>
      </c>
      <c r="C21" s="43">
        <f>SUM(C22:C29)</f>
        <v>2676</v>
      </c>
      <c r="D21" s="15">
        <f>SUM(D22:D29)</f>
        <v>0</v>
      </c>
      <c r="E21" s="242">
        <f>SUM(E22:E29)</f>
        <v>2676</v>
      </c>
      <c r="F21" s="305"/>
      <c r="G21" s="306"/>
    </row>
    <row r="22" spans="1:7" x14ac:dyDescent="0.2">
      <c r="A22" s="151">
        <v>5161</v>
      </c>
      <c r="B22" s="224" t="s">
        <v>101</v>
      </c>
      <c r="C22" s="315">
        <v>200</v>
      </c>
      <c r="D22" s="57"/>
      <c r="E22" s="240">
        <f t="shared" ref="E22:E29" si="1">SUM(C22:D22)</f>
        <v>200</v>
      </c>
      <c r="F22" s="263" t="s">
        <v>365</v>
      </c>
      <c r="G22" s="259" t="s">
        <v>244</v>
      </c>
    </row>
    <row r="23" spans="1:7" x14ac:dyDescent="0.2">
      <c r="A23" s="151">
        <v>5162</v>
      </c>
      <c r="B23" s="224" t="s">
        <v>102</v>
      </c>
      <c r="C23" s="315">
        <v>730</v>
      </c>
      <c r="D23" s="57"/>
      <c r="E23" s="240">
        <f t="shared" si="1"/>
        <v>730</v>
      </c>
      <c r="F23" s="263" t="s">
        <v>292</v>
      </c>
      <c r="G23" s="259" t="s">
        <v>244</v>
      </c>
    </row>
    <row r="24" spans="1:7" x14ac:dyDescent="0.2">
      <c r="A24" s="151">
        <v>5163</v>
      </c>
      <c r="B24" s="224" t="s">
        <v>103</v>
      </c>
      <c r="C24" s="315">
        <v>108</v>
      </c>
      <c r="D24" s="57"/>
      <c r="E24" s="240">
        <f t="shared" si="1"/>
        <v>108</v>
      </c>
      <c r="F24" s="194" t="s">
        <v>378</v>
      </c>
      <c r="G24" s="182" t="s">
        <v>65</v>
      </c>
    </row>
    <row r="25" spans="1:7" x14ac:dyDescent="0.2">
      <c r="A25" s="151">
        <v>5164</v>
      </c>
      <c r="B25" s="224" t="s">
        <v>104</v>
      </c>
      <c r="C25" s="315">
        <v>12</v>
      </c>
      <c r="D25" s="57"/>
      <c r="E25" s="240">
        <f t="shared" si="1"/>
        <v>12</v>
      </c>
      <c r="F25" s="194" t="s">
        <v>378</v>
      </c>
      <c r="G25" s="182" t="s">
        <v>65</v>
      </c>
    </row>
    <row r="26" spans="1:7" x14ac:dyDescent="0.2">
      <c r="A26" s="151">
        <v>5166</v>
      </c>
      <c r="B26" s="224" t="s">
        <v>203</v>
      </c>
      <c r="C26" s="315">
        <v>20</v>
      </c>
      <c r="D26" s="57"/>
      <c r="E26" s="240">
        <f t="shared" si="1"/>
        <v>20</v>
      </c>
      <c r="F26" s="310" t="s">
        <v>244</v>
      </c>
      <c r="G26" s="259" t="s">
        <v>66</v>
      </c>
    </row>
    <row r="27" spans="1:7" x14ac:dyDescent="0.2">
      <c r="A27" s="151">
        <v>5167</v>
      </c>
      <c r="B27" s="224" t="s">
        <v>105</v>
      </c>
      <c r="C27" s="315">
        <v>425</v>
      </c>
      <c r="D27" s="57"/>
      <c r="E27" s="240">
        <f t="shared" si="1"/>
        <v>425</v>
      </c>
      <c r="F27" s="310" t="s">
        <v>244</v>
      </c>
      <c r="G27" s="259" t="s">
        <v>66</v>
      </c>
    </row>
    <row r="28" spans="1:7" x14ac:dyDescent="0.2">
      <c r="A28" s="151">
        <v>5169</v>
      </c>
      <c r="B28" s="224" t="s">
        <v>100</v>
      </c>
      <c r="C28" s="315">
        <v>256</v>
      </c>
      <c r="D28" s="57"/>
      <c r="E28" s="240">
        <f t="shared" si="1"/>
        <v>256</v>
      </c>
      <c r="F28" s="194" t="s">
        <v>378</v>
      </c>
      <c r="G28" s="182" t="s">
        <v>65</v>
      </c>
    </row>
    <row r="29" spans="1:7" x14ac:dyDescent="0.2">
      <c r="A29" s="152">
        <v>5169</v>
      </c>
      <c r="B29" s="246" t="s">
        <v>106</v>
      </c>
      <c r="C29" s="316">
        <v>925</v>
      </c>
      <c r="D29" s="59"/>
      <c r="E29" s="241">
        <f t="shared" si="1"/>
        <v>925</v>
      </c>
      <c r="F29" s="278" t="s">
        <v>186</v>
      </c>
      <c r="G29" s="277" t="s">
        <v>244</v>
      </c>
    </row>
    <row r="30" spans="1:7" x14ac:dyDescent="0.2">
      <c r="A30" s="77"/>
      <c r="B30" s="245" t="s">
        <v>107</v>
      </c>
      <c r="C30" s="43">
        <f>SUM(C31:C34)</f>
        <v>462</v>
      </c>
      <c r="D30" s="15">
        <f>SUM(D31:D34)</f>
        <v>0</v>
      </c>
      <c r="E30" s="242">
        <f>SUM(E31:E34)</f>
        <v>462</v>
      </c>
      <c r="F30" s="305"/>
      <c r="G30" s="306"/>
    </row>
    <row r="31" spans="1:7" x14ac:dyDescent="0.2">
      <c r="A31" s="151">
        <v>5171</v>
      </c>
      <c r="B31" s="224" t="s">
        <v>361</v>
      </c>
      <c r="C31" s="315">
        <v>150</v>
      </c>
      <c r="D31" s="57"/>
      <c r="E31" s="240">
        <f t="shared" ref="E31:E34" si="2">SUM(C31:D31)</f>
        <v>150</v>
      </c>
      <c r="F31" s="194" t="s">
        <v>188</v>
      </c>
      <c r="G31" s="182" t="s">
        <v>65</v>
      </c>
    </row>
    <row r="32" spans="1:7" x14ac:dyDescent="0.2">
      <c r="A32" s="151">
        <v>5173</v>
      </c>
      <c r="B32" s="224" t="s">
        <v>108</v>
      </c>
      <c r="C32" s="315">
        <v>145</v>
      </c>
      <c r="D32" s="57"/>
      <c r="E32" s="240">
        <f t="shared" si="2"/>
        <v>145</v>
      </c>
      <c r="F32" s="310" t="s">
        <v>244</v>
      </c>
      <c r="G32" s="259" t="s">
        <v>66</v>
      </c>
    </row>
    <row r="33" spans="1:7" x14ac:dyDescent="0.2">
      <c r="A33" s="153" t="s">
        <v>174</v>
      </c>
      <c r="B33" s="224" t="s">
        <v>165</v>
      </c>
      <c r="C33" s="315">
        <v>64</v>
      </c>
      <c r="D33" s="57"/>
      <c r="E33" s="45">
        <f t="shared" si="2"/>
        <v>64</v>
      </c>
      <c r="F33" s="311" t="s">
        <v>194</v>
      </c>
      <c r="G33" s="261" t="s">
        <v>236</v>
      </c>
    </row>
    <row r="34" spans="1:7" x14ac:dyDescent="0.2">
      <c r="A34" s="152">
        <v>5195</v>
      </c>
      <c r="B34" s="246" t="s">
        <v>142</v>
      </c>
      <c r="C34" s="316">
        <v>103</v>
      </c>
      <c r="D34" s="59"/>
      <c r="E34" s="241">
        <f t="shared" si="2"/>
        <v>103</v>
      </c>
      <c r="F34" s="278" t="s">
        <v>265</v>
      </c>
      <c r="G34" s="277" t="s">
        <v>244</v>
      </c>
    </row>
    <row r="35" spans="1:7" x14ac:dyDescent="0.2">
      <c r="A35" s="77"/>
      <c r="B35" s="245" t="s">
        <v>110</v>
      </c>
      <c r="C35" s="43">
        <f>SUM(C36:C38)</f>
        <v>769</v>
      </c>
      <c r="D35" s="15">
        <f>SUM(D36:D38)</f>
        <v>0</v>
      </c>
      <c r="E35" s="242">
        <f>SUM(E36:E38)</f>
        <v>769</v>
      </c>
      <c r="F35" s="305"/>
      <c r="G35" s="306"/>
    </row>
    <row r="36" spans="1:7" x14ac:dyDescent="0.2">
      <c r="A36" s="151">
        <v>5349</v>
      </c>
      <c r="B36" s="224" t="s">
        <v>111</v>
      </c>
      <c r="C36" s="315">
        <v>750</v>
      </c>
      <c r="D36" s="57"/>
      <c r="E36" s="240">
        <f>SUM(C36:D36)</f>
        <v>750</v>
      </c>
      <c r="F36" s="263" t="s">
        <v>265</v>
      </c>
      <c r="G36" s="259" t="s">
        <v>244</v>
      </c>
    </row>
    <row r="37" spans="1:7" x14ac:dyDescent="0.2">
      <c r="A37" s="151">
        <v>5361</v>
      </c>
      <c r="B37" s="224" t="s">
        <v>109</v>
      </c>
      <c r="C37" s="315">
        <v>10</v>
      </c>
      <c r="D37" s="57"/>
      <c r="E37" s="240">
        <f>SUM(C37:D37)</f>
        <v>10</v>
      </c>
      <c r="F37" s="194" t="s">
        <v>378</v>
      </c>
      <c r="G37" s="182" t="s">
        <v>65</v>
      </c>
    </row>
    <row r="38" spans="1:7" x14ac:dyDescent="0.2">
      <c r="A38" s="152">
        <v>5362</v>
      </c>
      <c r="B38" s="246" t="s">
        <v>112</v>
      </c>
      <c r="C38" s="316">
        <v>9</v>
      </c>
      <c r="D38" s="59"/>
      <c r="E38" s="241">
        <f>SUM(C38:D38)</f>
        <v>9</v>
      </c>
      <c r="F38" s="278" t="s">
        <v>186</v>
      </c>
      <c r="G38" s="277" t="s">
        <v>244</v>
      </c>
    </row>
    <row r="39" spans="1:7" x14ac:dyDescent="0.2">
      <c r="A39" s="37"/>
      <c r="B39" s="245" t="s">
        <v>113</v>
      </c>
      <c r="C39" s="43">
        <f>SUM(C40:C40)</f>
        <v>0</v>
      </c>
      <c r="D39" s="15">
        <f>SUM(D40:D40)</f>
        <v>800</v>
      </c>
      <c r="E39" s="242">
        <f>SUM(E40:E40)</f>
        <v>800</v>
      </c>
      <c r="F39" s="305"/>
      <c r="G39" s="306"/>
    </row>
    <row r="40" spans="1:7" ht="13.5" thickBot="1" x14ac:dyDescent="0.25">
      <c r="A40" s="151">
        <v>6122</v>
      </c>
      <c r="B40" s="224" t="s">
        <v>220</v>
      </c>
      <c r="C40" s="315"/>
      <c r="D40" s="57">
        <v>800</v>
      </c>
      <c r="E40" s="240">
        <f>SUM(C40:D40)</f>
        <v>800</v>
      </c>
      <c r="F40" s="194" t="s">
        <v>65</v>
      </c>
      <c r="G40" s="182" t="s">
        <v>66</v>
      </c>
    </row>
    <row r="41" spans="1:7" ht="13.5" thickBot="1" x14ac:dyDescent="0.25">
      <c r="A41" s="154"/>
      <c r="B41" s="247" t="s">
        <v>340</v>
      </c>
      <c r="C41" s="135">
        <f>C5+C12+C16+C21+C30+C35+C39</f>
        <v>38471</v>
      </c>
      <c r="D41" s="58">
        <f>D5+D12+D16+D21+D30+D35+D39</f>
        <v>800</v>
      </c>
      <c r="E41" s="243">
        <f>E5+E12+E16+E21+E30+E35+E39</f>
        <v>39271</v>
      </c>
      <c r="F41" s="312"/>
      <c r="G41" s="313"/>
    </row>
    <row r="42" spans="1:7" ht="13.5" thickBot="1" x14ac:dyDescent="0.25"/>
    <row r="43" spans="1:7" ht="13.5" thickBot="1" x14ac:dyDescent="0.25">
      <c r="A43" s="252" t="s">
        <v>344</v>
      </c>
      <c r="B43" s="253" t="s">
        <v>341</v>
      </c>
      <c r="C43" s="252" t="s">
        <v>61</v>
      </c>
      <c r="D43" s="255" t="s">
        <v>62</v>
      </c>
      <c r="E43" s="255" t="s">
        <v>63</v>
      </c>
      <c r="F43" s="318"/>
      <c r="G43" s="319"/>
    </row>
    <row r="44" spans="1:7" x14ac:dyDescent="0.2">
      <c r="A44" s="151">
        <v>5137</v>
      </c>
      <c r="B44" s="224" t="s">
        <v>143</v>
      </c>
      <c r="C44" s="315">
        <v>290</v>
      </c>
      <c r="D44" s="57"/>
      <c r="E44" s="240">
        <f t="shared" ref="E44:E50" si="3">SUM(C44:D44)</f>
        <v>290</v>
      </c>
      <c r="F44" s="193" t="s">
        <v>235</v>
      </c>
      <c r="G44" s="320" t="s">
        <v>359</v>
      </c>
    </row>
    <row r="45" spans="1:7" x14ac:dyDescent="0.2">
      <c r="A45" s="151">
        <v>5139</v>
      </c>
      <c r="B45" s="224" t="s">
        <v>96</v>
      </c>
      <c r="C45" s="315">
        <v>570</v>
      </c>
      <c r="D45" s="57"/>
      <c r="E45" s="240">
        <f t="shared" si="3"/>
        <v>570</v>
      </c>
      <c r="F45" s="193" t="s">
        <v>235</v>
      </c>
      <c r="G45" s="320" t="s">
        <v>359</v>
      </c>
    </row>
    <row r="46" spans="1:7" x14ac:dyDescent="0.2">
      <c r="A46" s="151">
        <v>5169</v>
      </c>
      <c r="B46" s="224" t="s">
        <v>106</v>
      </c>
      <c r="C46" s="315">
        <v>890</v>
      </c>
      <c r="D46" s="57"/>
      <c r="E46" s="240">
        <f t="shared" si="3"/>
        <v>890</v>
      </c>
      <c r="F46" s="193" t="s">
        <v>235</v>
      </c>
      <c r="G46" s="320" t="s">
        <v>359</v>
      </c>
    </row>
    <row r="47" spans="1:7" x14ac:dyDescent="0.2">
      <c r="A47" s="151">
        <v>5171</v>
      </c>
      <c r="B47" s="224" t="s">
        <v>152</v>
      </c>
      <c r="C47" s="315">
        <v>315</v>
      </c>
      <c r="D47" s="57"/>
      <c r="E47" s="240">
        <f t="shared" si="3"/>
        <v>315</v>
      </c>
      <c r="F47" s="193" t="s">
        <v>235</v>
      </c>
      <c r="G47" s="320" t="s">
        <v>359</v>
      </c>
    </row>
    <row r="48" spans="1:7" x14ac:dyDescent="0.2">
      <c r="A48" s="151">
        <v>5172</v>
      </c>
      <c r="B48" s="224" t="s">
        <v>153</v>
      </c>
      <c r="C48" s="315">
        <v>90</v>
      </c>
      <c r="D48" s="57"/>
      <c r="E48" s="240">
        <f t="shared" si="3"/>
        <v>90</v>
      </c>
      <c r="F48" s="193" t="s">
        <v>235</v>
      </c>
      <c r="G48" s="320" t="s">
        <v>359</v>
      </c>
    </row>
    <row r="49" spans="1:7" x14ac:dyDescent="0.2">
      <c r="A49" s="151">
        <v>6111</v>
      </c>
      <c r="B49" s="224" t="s">
        <v>153</v>
      </c>
      <c r="C49" s="315"/>
      <c r="D49" s="57">
        <v>745</v>
      </c>
      <c r="E49" s="240">
        <f t="shared" si="3"/>
        <v>745</v>
      </c>
      <c r="F49" s="193" t="s">
        <v>235</v>
      </c>
      <c r="G49" s="320" t="s">
        <v>359</v>
      </c>
    </row>
    <row r="50" spans="1:7" ht="13.5" thickBot="1" x14ac:dyDescent="0.25">
      <c r="A50" s="151">
        <v>6125</v>
      </c>
      <c r="B50" s="224" t="s">
        <v>322</v>
      </c>
      <c r="C50" s="315"/>
      <c r="D50" s="57">
        <v>926</v>
      </c>
      <c r="E50" s="240">
        <f t="shared" si="3"/>
        <v>926</v>
      </c>
      <c r="F50" s="193" t="s">
        <v>235</v>
      </c>
      <c r="G50" s="320" t="s">
        <v>359</v>
      </c>
    </row>
    <row r="51" spans="1:7" ht="13.5" thickBot="1" x14ac:dyDescent="0.25">
      <c r="A51" s="154"/>
      <c r="B51" s="247" t="s">
        <v>342</v>
      </c>
      <c r="C51" s="135">
        <f>SUM(C44:C50)</f>
        <v>2155</v>
      </c>
      <c r="D51" s="58">
        <f>SUM(D44:D50)</f>
        <v>1671</v>
      </c>
      <c r="E51" s="243">
        <f>SUM(E44:E50)</f>
        <v>3826</v>
      </c>
      <c r="F51" s="321"/>
      <c r="G51" s="322"/>
    </row>
    <row r="52" spans="1:7" ht="13.5" thickBot="1" x14ac:dyDescent="0.25"/>
    <row r="53" spans="1:7" ht="13.5" thickBot="1" x14ac:dyDescent="0.25">
      <c r="A53" s="252" t="s">
        <v>345</v>
      </c>
      <c r="B53" s="253" t="s">
        <v>166</v>
      </c>
      <c r="C53" s="252" t="s">
        <v>61</v>
      </c>
      <c r="D53" s="255" t="s">
        <v>62</v>
      </c>
      <c r="E53" s="255" t="s">
        <v>63</v>
      </c>
      <c r="F53" s="234"/>
      <c r="G53" s="258"/>
    </row>
    <row r="54" spans="1:7" x14ac:dyDescent="0.2">
      <c r="A54" s="37">
        <v>5132</v>
      </c>
      <c r="B54" s="136" t="s">
        <v>368</v>
      </c>
      <c r="C54" s="315"/>
      <c r="D54" s="57"/>
      <c r="E54" s="240">
        <f>SUM(C54:D54)</f>
        <v>0</v>
      </c>
      <c r="F54" s="193" t="s">
        <v>235</v>
      </c>
      <c r="G54" s="260" t="s">
        <v>360</v>
      </c>
    </row>
    <row r="55" spans="1:7" ht="13.5" thickBot="1" x14ac:dyDescent="0.25">
      <c r="A55" s="152">
        <v>5169</v>
      </c>
      <c r="B55" s="246" t="s">
        <v>106</v>
      </c>
      <c r="C55" s="315">
        <v>50</v>
      </c>
      <c r="D55" s="57"/>
      <c r="E55" s="240">
        <f>SUM(C55:D55)</f>
        <v>50</v>
      </c>
      <c r="F55" s="193" t="s">
        <v>235</v>
      </c>
      <c r="G55" s="260" t="s">
        <v>360</v>
      </c>
    </row>
    <row r="56" spans="1:7" ht="13.5" thickBot="1" x14ac:dyDescent="0.25">
      <c r="A56" s="154"/>
      <c r="B56" s="247" t="s">
        <v>355</v>
      </c>
      <c r="C56" s="135">
        <f>SUM(C54:C55)</f>
        <v>50</v>
      </c>
      <c r="D56" s="58">
        <f>SUM(D54:D55)</f>
        <v>0</v>
      </c>
      <c r="E56" s="243">
        <f>SUM(E54:E55)</f>
        <v>50</v>
      </c>
      <c r="F56" s="134"/>
      <c r="G56" s="262"/>
    </row>
    <row r="57" spans="1:7" ht="13.5" thickBot="1" x14ac:dyDescent="0.25"/>
    <row r="58" spans="1:7" ht="13.5" thickBot="1" x14ac:dyDescent="0.25">
      <c r="A58" s="252" t="s">
        <v>346</v>
      </c>
      <c r="B58" s="253" t="s">
        <v>154</v>
      </c>
      <c r="C58" s="252" t="s">
        <v>61</v>
      </c>
      <c r="D58" s="255" t="s">
        <v>62</v>
      </c>
      <c r="E58" s="255" t="s">
        <v>63</v>
      </c>
      <c r="F58" s="133"/>
      <c r="G58" s="258"/>
    </row>
    <row r="59" spans="1:7" ht="13.5" thickBot="1" x14ac:dyDescent="0.25">
      <c r="A59" s="152">
        <v>5169</v>
      </c>
      <c r="B59" s="246" t="s">
        <v>106</v>
      </c>
      <c r="C59" s="315">
        <v>60</v>
      </c>
      <c r="D59" s="57"/>
      <c r="E59" s="240">
        <f>SUM(C59:D59)</f>
        <v>60</v>
      </c>
      <c r="F59" s="193" t="s">
        <v>235</v>
      </c>
      <c r="G59" s="260" t="s">
        <v>240</v>
      </c>
    </row>
    <row r="60" spans="1:7" ht="13.5" thickBot="1" x14ac:dyDescent="0.25">
      <c r="A60" s="154"/>
      <c r="B60" s="247" t="s">
        <v>354</v>
      </c>
      <c r="C60" s="135">
        <f>SUM(C59:C59)</f>
        <v>60</v>
      </c>
      <c r="D60" s="58">
        <f>SUM(D59:D59)</f>
        <v>0</v>
      </c>
      <c r="E60" s="243">
        <f>SUM(E59:E59)</f>
        <v>60</v>
      </c>
      <c r="F60" s="150"/>
      <c r="G60" s="262"/>
    </row>
    <row r="61" spans="1:7" ht="13.5" thickBot="1" x14ac:dyDescent="0.25"/>
    <row r="62" spans="1:7" ht="13.5" thickBot="1" x14ac:dyDescent="0.25">
      <c r="A62" s="252" t="s">
        <v>347</v>
      </c>
      <c r="B62" s="253" t="s">
        <v>348</v>
      </c>
      <c r="C62" s="252" t="s">
        <v>61</v>
      </c>
      <c r="D62" s="255" t="s">
        <v>62</v>
      </c>
      <c r="E62" s="255" t="s">
        <v>63</v>
      </c>
      <c r="F62" s="133"/>
      <c r="G62" s="258"/>
    </row>
    <row r="63" spans="1:7" x14ac:dyDescent="0.2">
      <c r="A63" s="37">
        <v>5134</v>
      </c>
      <c r="B63" s="136" t="s">
        <v>167</v>
      </c>
      <c r="C63" s="315">
        <v>20</v>
      </c>
      <c r="D63" s="57"/>
      <c r="E63" s="240">
        <f>SUM(C63:D63)</f>
        <v>20</v>
      </c>
      <c r="F63" s="193" t="s">
        <v>235</v>
      </c>
      <c r="G63" s="260" t="s">
        <v>261</v>
      </c>
    </row>
    <row r="64" spans="1:7" x14ac:dyDescent="0.2">
      <c r="A64" s="151">
        <v>5137</v>
      </c>
      <c r="B64" s="224" t="s">
        <v>143</v>
      </c>
      <c r="C64" s="315">
        <v>20</v>
      </c>
      <c r="D64" s="57"/>
      <c r="E64" s="240">
        <f>SUM(C64:D64)</f>
        <v>20</v>
      </c>
      <c r="F64" s="193" t="s">
        <v>235</v>
      </c>
      <c r="G64" s="260" t="s">
        <v>261</v>
      </c>
    </row>
    <row r="65" spans="1:7" ht="13.5" thickBot="1" x14ac:dyDescent="0.25">
      <c r="A65" s="152">
        <v>5169</v>
      </c>
      <c r="B65" s="246" t="s">
        <v>106</v>
      </c>
      <c r="C65" s="315">
        <v>40</v>
      </c>
      <c r="D65" s="57"/>
      <c r="E65" s="240">
        <f>SUM(C65:D65)</f>
        <v>40</v>
      </c>
      <c r="F65" s="193" t="s">
        <v>235</v>
      </c>
      <c r="G65" s="260" t="s">
        <v>261</v>
      </c>
    </row>
    <row r="66" spans="1:7" ht="13.5" thickBot="1" x14ac:dyDescent="0.25">
      <c r="A66" s="154"/>
      <c r="B66" s="247" t="s">
        <v>353</v>
      </c>
      <c r="C66" s="135">
        <f>SUM(C63:C65)</f>
        <v>80</v>
      </c>
      <c r="D66" s="58">
        <f>SUM(D63:D65)</f>
        <v>0</v>
      </c>
      <c r="E66" s="243">
        <f>SUM(E63:E65)</f>
        <v>80</v>
      </c>
      <c r="F66" s="150"/>
      <c r="G66" s="262"/>
    </row>
    <row r="67" spans="1:7" ht="13.5" thickBot="1" x14ac:dyDescent="0.25"/>
    <row r="68" spans="1:7" ht="13.5" thickBot="1" x14ac:dyDescent="0.25">
      <c r="A68" s="252" t="s">
        <v>349</v>
      </c>
      <c r="B68" s="253" t="s">
        <v>350</v>
      </c>
      <c r="C68" s="252" t="s">
        <v>61</v>
      </c>
      <c r="D68" s="255" t="s">
        <v>62</v>
      </c>
      <c r="E68" s="255" t="s">
        <v>63</v>
      </c>
      <c r="F68" s="133"/>
      <c r="G68" s="258"/>
    </row>
    <row r="69" spans="1:7" x14ac:dyDescent="0.2">
      <c r="A69" s="151">
        <v>5011</v>
      </c>
      <c r="B69" s="224" t="s">
        <v>90</v>
      </c>
      <c r="C69" s="315">
        <v>1779</v>
      </c>
      <c r="D69" s="57"/>
      <c r="E69" s="240">
        <f t="shared" ref="E69:E72" si="4">SUM(C69:D69)</f>
        <v>1779</v>
      </c>
      <c r="F69" s="263" t="s">
        <v>265</v>
      </c>
      <c r="G69" s="259" t="s">
        <v>66</v>
      </c>
    </row>
    <row r="70" spans="1:7" x14ac:dyDescent="0.2">
      <c r="A70" s="151">
        <v>5031</v>
      </c>
      <c r="B70" s="224" t="s">
        <v>92</v>
      </c>
      <c r="C70" s="315">
        <v>444</v>
      </c>
      <c r="D70" s="57"/>
      <c r="E70" s="240">
        <f t="shared" si="4"/>
        <v>444</v>
      </c>
      <c r="F70" s="263" t="s">
        <v>265</v>
      </c>
      <c r="G70" s="259" t="s">
        <v>66</v>
      </c>
    </row>
    <row r="71" spans="1:7" x14ac:dyDescent="0.2">
      <c r="A71" s="151">
        <v>5032</v>
      </c>
      <c r="B71" s="224" t="s">
        <v>93</v>
      </c>
      <c r="C71" s="315">
        <v>160</v>
      </c>
      <c r="D71" s="57"/>
      <c r="E71" s="240">
        <f t="shared" si="4"/>
        <v>160</v>
      </c>
      <c r="F71" s="263" t="s">
        <v>265</v>
      </c>
      <c r="G71" s="259" t="s">
        <v>66</v>
      </c>
    </row>
    <row r="72" spans="1:7" x14ac:dyDescent="0.2">
      <c r="A72" s="151">
        <v>5038</v>
      </c>
      <c r="B72" s="224" t="s">
        <v>94</v>
      </c>
      <c r="C72" s="315">
        <v>7</v>
      </c>
      <c r="D72" s="57"/>
      <c r="E72" s="240">
        <f t="shared" si="4"/>
        <v>7</v>
      </c>
      <c r="F72" s="263" t="s">
        <v>265</v>
      </c>
      <c r="G72" s="259" t="s">
        <v>66</v>
      </c>
    </row>
    <row r="73" spans="1:7" ht="13.5" thickBot="1" x14ac:dyDescent="0.25">
      <c r="A73" s="232" t="s">
        <v>311</v>
      </c>
      <c r="B73" s="224" t="s">
        <v>312</v>
      </c>
      <c r="C73" s="315">
        <v>140</v>
      </c>
      <c r="D73" s="57"/>
      <c r="E73" s="240">
        <f>SUM(C73:D73)</f>
        <v>140</v>
      </c>
      <c r="F73" s="50" t="s">
        <v>305</v>
      </c>
      <c r="G73" s="240" t="s">
        <v>330</v>
      </c>
    </row>
    <row r="74" spans="1:7" ht="13.5" thickBot="1" x14ac:dyDescent="0.25">
      <c r="A74" s="154"/>
      <c r="B74" s="247" t="s">
        <v>356</v>
      </c>
      <c r="C74" s="135">
        <f t="shared" ref="C74:E74" si="5">SUM(C69:C73)</f>
        <v>2530</v>
      </c>
      <c r="D74" s="135">
        <f t="shared" si="5"/>
        <v>0</v>
      </c>
      <c r="E74" s="256">
        <f t="shared" si="5"/>
        <v>2530</v>
      </c>
      <c r="F74" s="150"/>
      <c r="G74" s="262"/>
    </row>
    <row r="75" spans="1:7" ht="13.5" thickBot="1" x14ac:dyDescent="0.25"/>
    <row r="76" spans="1:7" ht="13.5" thickBot="1" x14ac:dyDescent="0.25">
      <c r="A76" s="252" t="s">
        <v>351</v>
      </c>
      <c r="B76" s="253" t="s">
        <v>352</v>
      </c>
      <c r="C76" s="252" t="s">
        <v>61</v>
      </c>
      <c r="D76" s="255" t="s">
        <v>62</v>
      </c>
      <c r="E76" s="255" t="s">
        <v>63</v>
      </c>
      <c r="F76" s="133"/>
      <c r="G76" s="258"/>
    </row>
    <row r="77" spans="1:7" x14ac:dyDescent="0.2">
      <c r="A77" s="151">
        <v>5011</v>
      </c>
      <c r="B77" s="224" t="s">
        <v>90</v>
      </c>
      <c r="C77" s="315">
        <v>291</v>
      </c>
      <c r="D77" s="57"/>
      <c r="E77" s="240">
        <f>SUM(C77:D77)</f>
        <v>291</v>
      </c>
      <c r="F77" s="263" t="s">
        <v>265</v>
      </c>
      <c r="G77" s="259" t="s">
        <v>66</v>
      </c>
    </row>
    <row r="78" spans="1:7" x14ac:dyDescent="0.2">
      <c r="A78" s="151">
        <v>5031</v>
      </c>
      <c r="B78" s="224" t="s">
        <v>92</v>
      </c>
      <c r="C78" s="315">
        <v>73</v>
      </c>
      <c r="D78" s="57"/>
      <c r="E78" s="240">
        <f>SUM(C78:D78)</f>
        <v>73</v>
      </c>
      <c r="F78" s="263" t="s">
        <v>265</v>
      </c>
      <c r="G78" s="259" t="s">
        <v>66</v>
      </c>
    </row>
    <row r="79" spans="1:7" x14ac:dyDescent="0.2">
      <c r="A79" s="151">
        <v>5032</v>
      </c>
      <c r="B79" s="224" t="s">
        <v>93</v>
      </c>
      <c r="C79" s="315">
        <v>26</v>
      </c>
      <c r="D79" s="57"/>
      <c r="E79" s="240">
        <f>SUM(C79:D79)</f>
        <v>26</v>
      </c>
      <c r="F79" s="263" t="s">
        <v>265</v>
      </c>
      <c r="G79" s="259" t="s">
        <v>66</v>
      </c>
    </row>
    <row r="80" spans="1:7" ht="13.5" thickBot="1" x14ac:dyDescent="0.25">
      <c r="A80" s="151">
        <v>5038</v>
      </c>
      <c r="B80" s="224" t="s">
        <v>94</v>
      </c>
      <c r="C80" s="315">
        <v>1</v>
      </c>
      <c r="D80" s="57"/>
      <c r="E80" s="240">
        <f>SUM(C80:D80)</f>
        <v>1</v>
      </c>
      <c r="F80" s="263" t="s">
        <v>265</v>
      </c>
      <c r="G80" s="259" t="s">
        <v>66</v>
      </c>
    </row>
    <row r="81" spans="1:7" ht="13.5" thickBot="1" x14ac:dyDescent="0.25">
      <c r="A81" s="154"/>
      <c r="B81" s="247" t="s">
        <v>357</v>
      </c>
      <c r="C81" s="135">
        <f>SUM(C77:C80)</f>
        <v>391</v>
      </c>
      <c r="D81" s="135">
        <f>SUM(D77:D80)</f>
        <v>0</v>
      </c>
      <c r="E81" s="256">
        <f>SUM(E77:E80)</f>
        <v>391</v>
      </c>
      <c r="F81" s="150"/>
      <c r="G81" s="262"/>
    </row>
    <row r="82" spans="1:7" ht="13.5" thickBot="1" x14ac:dyDescent="0.25">
      <c r="A82" s="264"/>
      <c r="B82" s="265" t="s">
        <v>358</v>
      </c>
      <c r="C82" s="266">
        <f t="shared" ref="C82:E82" si="6">C41+C51+C56+C60+C66+C74+C81</f>
        <v>43737</v>
      </c>
      <c r="D82" s="266">
        <f t="shared" si="6"/>
        <v>2471</v>
      </c>
      <c r="E82" s="323">
        <f t="shared" si="6"/>
        <v>46208</v>
      </c>
      <c r="F82" s="267"/>
      <c r="G82" s="268"/>
    </row>
    <row r="85" spans="1:7" x14ac:dyDescent="0.2">
      <c r="F85" s="285"/>
    </row>
    <row r="86" spans="1:7" x14ac:dyDescent="0.2">
      <c r="F86" s="237"/>
    </row>
    <row r="88" spans="1:7" x14ac:dyDescent="0.2">
      <c r="B88" s="294"/>
    </row>
    <row r="90" spans="1:7" x14ac:dyDescent="0.2">
      <c r="B90" t="s">
        <v>407</v>
      </c>
    </row>
  </sheetData>
  <pageMargins left="0.74803149606299213" right="0.70866141732283472" top="0.6692913385826772" bottom="0.94488188976377963" header="0.23622047244094491" footer="0.1574803149606299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sumář</vt:lpstr>
      <vt:lpstr>příjmy</vt:lpstr>
      <vt:lpstr>výdaje</vt:lpstr>
      <vt:lpstr>místní správa po odborech</vt:lpstr>
      <vt:lpstr>'místní správa po odborech'!Názvy_tisku</vt:lpstr>
      <vt:lpstr>příjmy!Názvy_tisku</vt:lpstr>
      <vt:lpstr>výdaje!Názvy_tisku</vt:lpstr>
      <vt:lpstr>'místní správa po odborech'!Oblast_tisku</vt:lpstr>
      <vt:lpstr>příjmy!Oblast_tisku</vt:lpstr>
      <vt:lpstr>výdaje!Oblast_tisku</vt:lpstr>
    </vt:vector>
  </TitlesOfParts>
  <Company>Jilemnice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Jilemnice</dc:creator>
  <cp:lastModifiedBy>Město Jilemnice</cp:lastModifiedBy>
  <cp:lastPrinted>2017-02-27T13:08:23Z</cp:lastPrinted>
  <dcterms:created xsi:type="dcterms:W3CDTF">1999-02-03T10:11:29Z</dcterms:created>
  <dcterms:modified xsi:type="dcterms:W3CDTF">2017-02-27T13:19:13Z</dcterms:modified>
</cp:coreProperties>
</file>